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11235" tabRatio="651" activeTab="1"/>
  </bookViews>
  <sheets>
    <sheet name="Sheet1" sheetId="1" r:id="rId1"/>
    <sheet name="10" sheetId="2" r:id="rId2"/>
    <sheet name="11" sheetId="3" r:id="rId3"/>
    <sheet name="12" sheetId="4" r:id="rId4"/>
    <sheet name="13" sheetId="5" r:id="rId5"/>
    <sheet name="14" sheetId="6" r:id="rId6"/>
    <sheet name="15" sheetId="7" r:id="rId7"/>
    <sheet name="15(續)" sheetId="8" r:id="rId8"/>
    <sheet name="16" sheetId="9" r:id="rId9"/>
    <sheet name="16(續)" sheetId="10" r:id="rId10"/>
    <sheet name="17" sheetId="11" r:id="rId11"/>
    <sheet name="17(續1)" sheetId="12" r:id="rId12"/>
    <sheet name="17(續完)" sheetId="13" r:id="rId13"/>
    <sheet name="18" sheetId="14" r:id="rId14"/>
    <sheet name="18(續1)" sheetId="15" r:id="rId15"/>
    <sheet name="18(續2)" sheetId="16" r:id="rId16"/>
    <sheet name="18(續3)" sheetId="17" r:id="rId17"/>
    <sheet name="18(續4)" sheetId="18" r:id="rId18"/>
    <sheet name="18(續5)" sheetId="19" r:id="rId19"/>
    <sheet name="18(續6)" sheetId="20" r:id="rId20"/>
    <sheet name="18(續7)" sheetId="21" r:id="rId21"/>
    <sheet name="18(續8)" sheetId="22" r:id="rId22"/>
    <sheet name="18(續9)" sheetId="23" r:id="rId23"/>
    <sheet name="18(續10)" sheetId="24" r:id="rId24"/>
    <sheet name="18(續11)" sheetId="25" r:id="rId25"/>
    <sheet name="18(續12)" sheetId="26" r:id="rId26"/>
    <sheet name="18(續13)" sheetId="27" r:id="rId27"/>
    <sheet name="18(續完)" sheetId="28" r:id="rId28"/>
    <sheet name="19" sheetId="29" r:id="rId29"/>
    <sheet name="表32(續14)" sheetId="30" state="hidden" r:id="rId30"/>
    <sheet name="表32(續15)" sheetId="31" state="hidden" r:id="rId31"/>
    <sheet name="表32(續16)" sheetId="32" state="hidden" r:id="rId32"/>
    <sheet name="表33(續4)" sheetId="33" state="hidden" r:id="rId33"/>
    <sheet name="表33(續5)" sheetId="34" state="hidden" r:id="rId34"/>
    <sheet name="表34(續3)" sheetId="35" state="hidden" r:id="rId35"/>
    <sheet name="表36(續5)" sheetId="36" state="hidden" r:id="rId36"/>
    <sheet name="表36(續6)" sheetId="37" state="hidden" r:id="rId37"/>
    <sheet name="19(續1)" sheetId="38" r:id="rId38"/>
    <sheet name="19(續2)" sheetId="39" r:id="rId39"/>
    <sheet name="19(續完)" sheetId="40" r:id="rId40"/>
    <sheet name="表20" sheetId="41" r:id="rId41"/>
    <sheet name="21" sheetId="42" r:id="rId42"/>
  </sheets>
  <externalReferences>
    <externalReference r:id="rId45"/>
  </externalReferences>
  <definedNames>
    <definedName name="_xlfn.AVERAGEIFS" hidden="1">#NAME?</definedName>
    <definedName name="_xlnm.Print_Area" localSheetId="41">'21'!$A$1:$P$53</definedName>
    <definedName name="_xlnm.Print_Area" localSheetId="40">'表20'!$A$1:$P$44</definedName>
  </definedNames>
  <calcPr fullCalcOnLoad="1"/>
</workbook>
</file>

<file path=xl/sharedStrings.xml><?xml version="1.0" encoding="utf-8"?>
<sst xmlns="http://schemas.openxmlformats.org/spreadsheetml/2006/main" count="3198" uniqueCount="670">
  <si>
    <r>
      <rPr>
        <sz val="10"/>
        <rFont val="標楷體"/>
        <family val="4"/>
      </rPr>
      <t>訓練人數</t>
    </r>
    <r>
      <rPr>
        <sz val="10"/>
        <rFont val="Times New Roman"/>
        <family val="1"/>
      </rPr>
      <t>Trained Population</t>
    </r>
  </si>
  <si>
    <t>訓練人數
Trained Population</t>
  </si>
  <si>
    <t>訓練人數
Trained Population</t>
  </si>
  <si>
    <t>訓練人數
Trained Population</t>
  </si>
  <si>
    <t>訓練人數 Trained Population</t>
  </si>
  <si>
    <t>訓練人數
Trained Population</t>
  </si>
  <si>
    <t>訓練人數
 Trained Population</t>
  </si>
  <si>
    <t>訓練人數
Trained Population</t>
  </si>
  <si>
    <t xml:space="preserve">         3.The variable of "Education Level" was added beginning in 2004.  Entries in the column of "Education 
             Level" and the subtotals of all categories of training are recorded beginning in 2004.</t>
  </si>
  <si>
    <t>訓練人數
Trained Population</t>
  </si>
  <si>
    <t>Table 18  Training for Civil Service Personnel Special Examinations Qualifiers (Cont.9)</t>
  </si>
  <si>
    <t>Table 18  Training for Civil Service Personnel Special Examinations Qualifiers (Cont.10)</t>
  </si>
  <si>
    <t>Table 18  Training for Civil Service Personnel Special Examinations Qualifiers (Cont.11)</t>
  </si>
  <si>
    <t>Table 18  Training for Civil Service Personnel Special Examinations Qualifiers (Cont.12)</t>
  </si>
  <si>
    <r>
      <rPr>
        <sz val="10"/>
        <rFont val="標楷體"/>
        <family val="4"/>
      </rPr>
      <t>國中以下</t>
    </r>
    <r>
      <rPr>
        <sz val="10"/>
        <rFont val="Times New Roman"/>
        <family val="1"/>
      </rPr>
      <t xml:space="preserve"> </t>
    </r>
    <r>
      <rPr>
        <sz val="10"/>
        <rFont val="標楷體"/>
        <family val="4"/>
      </rPr>
      <t xml:space="preserve">
</t>
    </r>
    <r>
      <rPr>
        <sz val="10"/>
        <rFont val="Times New Roman"/>
        <family val="1"/>
      </rPr>
      <t>Junior High School
and below</t>
    </r>
  </si>
  <si>
    <r>
      <rPr>
        <sz val="10"/>
        <rFont val="標楷體"/>
        <family val="4"/>
      </rPr>
      <t xml:space="preserve">碩士以上
</t>
    </r>
    <r>
      <rPr>
        <sz val="10"/>
        <rFont val="Times New Roman"/>
        <family val="1"/>
      </rPr>
      <t>Master's degree
 and above</t>
    </r>
  </si>
  <si>
    <r>
      <rPr>
        <sz val="10"/>
        <rFont val="標楷體"/>
        <family val="4"/>
      </rPr>
      <t>博士      P</t>
    </r>
    <r>
      <rPr>
        <sz val="10"/>
        <rFont val="Times New Roman"/>
        <family val="1"/>
      </rPr>
      <t>h.D. degree</t>
    </r>
  </si>
  <si>
    <t>發展性訓練
Development Training</t>
  </si>
  <si>
    <t>Age Distribution</t>
  </si>
  <si>
    <t>單位：％</t>
  </si>
  <si>
    <r>
      <rPr>
        <sz val="14"/>
        <rFont val="標楷體"/>
        <family val="4"/>
      </rPr>
      <t>表</t>
    </r>
    <r>
      <rPr>
        <sz val="14"/>
        <rFont val="Times New Roman"/>
        <family val="1"/>
      </rPr>
      <t xml:space="preserve"> 32</t>
    </r>
    <r>
      <rPr>
        <sz val="14"/>
        <rFont val="標楷體"/>
        <family val="4"/>
      </rPr>
      <t>　特種考試錄取人員訓練</t>
    </r>
    <r>
      <rPr>
        <sz val="14"/>
        <rFont val="Times New Roman"/>
        <family val="1"/>
      </rPr>
      <t>(</t>
    </r>
    <r>
      <rPr>
        <sz val="14"/>
        <rFont val="標楷體"/>
        <family val="4"/>
      </rPr>
      <t>續</t>
    </r>
  </si>
  <si>
    <t>Table 32 Training for Qualified Personnel Passing Special Examinations(</t>
  </si>
  <si>
    <r>
      <rPr>
        <sz val="14"/>
        <rFont val="標楷體"/>
        <family val="4"/>
      </rPr>
      <t>表</t>
    </r>
    <r>
      <rPr>
        <sz val="14"/>
        <rFont val="Times New Roman"/>
        <family val="1"/>
      </rPr>
      <t xml:space="preserve"> 32</t>
    </r>
    <r>
      <rPr>
        <sz val="14"/>
        <rFont val="標楷體"/>
        <family val="4"/>
      </rPr>
      <t>　特種考試錄取人員訓練</t>
    </r>
    <r>
      <rPr>
        <sz val="14"/>
        <rFont val="Times New Roman"/>
        <family val="1"/>
      </rPr>
      <t>(</t>
    </r>
    <r>
      <rPr>
        <sz val="14"/>
        <rFont val="標楷體"/>
        <family val="4"/>
      </rPr>
      <t>續</t>
    </r>
  </si>
  <si>
    <r>
      <rPr>
        <sz val="9"/>
        <rFont val="標楷體"/>
        <family val="4"/>
      </rPr>
      <t>中華民國八十九年至九十八年</t>
    </r>
  </si>
  <si>
    <r>
      <rPr>
        <sz val="9"/>
        <rFont val="標楷體"/>
        <family val="4"/>
      </rPr>
      <t>單位：人</t>
    </r>
  </si>
  <si>
    <r>
      <t>Unit</t>
    </r>
    <r>
      <rPr>
        <sz val="9"/>
        <rFont val="標楷體"/>
        <family val="4"/>
      </rPr>
      <t>：</t>
    </r>
    <r>
      <rPr>
        <sz val="9"/>
        <rFont val="Times New Roman"/>
        <family val="1"/>
      </rPr>
      <t>People</t>
    </r>
  </si>
  <si>
    <r>
      <rPr>
        <sz val="10"/>
        <rFont val="標楷體"/>
        <family val="4"/>
      </rPr>
      <t>訓練人數</t>
    </r>
    <r>
      <rPr>
        <sz val="10"/>
        <rFont val="Times New Roman"/>
        <family val="1"/>
      </rPr>
      <t>Individuals Trained Population</t>
    </r>
  </si>
  <si>
    <r>
      <rPr>
        <sz val="10"/>
        <rFont val="標楷體"/>
        <family val="4"/>
      </rPr>
      <t>及格人數</t>
    </r>
    <r>
      <rPr>
        <sz val="10"/>
        <rFont val="Times New Roman"/>
        <family val="1"/>
      </rPr>
      <t>Qualified Population</t>
    </r>
  </si>
  <si>
    <r>
      <rPr>
        <sz val="10"/>
        <rFont val="標楷體"/>
        <family val="4"/>
      </rPr>
      <t>不及格人數</t>
    </r>
    <r>
      <rPr>
        <sz val="10"/>
        <rFont val="Times New Roman"/>
        <family val="1"/>
      </rPr>
      <t>Disqualified Population</t>
    </r>
  </si>
  <si>
    <r>
      <rPr>
        <sz val="10"/>
        <rFont val="標楷體"/>
        <family val="4"/>
      </rPr>
      <t>平均年齡</t>
    </r>
    <r>
      <rPr>
        <sz val="10"/>
        <rFont val="Times New Roman"/>
        <family val="1"/>
      </rPr>
      <t>(</t>
    </r>
    <r>
      <rPr>
        <sz val="10"/>
        <rFont val="標楷體"/>
        <family val="4"/>
      </rPr>
      <t>歲</t>
    </r>
    <r>
      <rPr>
        <sz val="10"/>
        <rFont val="Times New Roman"/>
        <family val="1"/>
      </rPr>
      <t>) Average Age</t>
    </r>
  </si>
  <si>
    <r>
      <rPr>
        <sz val="10"/>
        <rFont val="標楷體"/>
        <family val="4"/>
      </rPr>
      <t>年</t>
    </r>
    <r>
      <rPr>
        <sz val="10"/>
        <rFont val="Times New Roman"/>
        <family val="1"/>
      </rPr>
      <t xml:space="preserve">  </t>
    </r>
    <r>
      <rPr>
        <sz val="10"/>
        <rFont val="標楷體"/>
        <family val="4"/>
      </rPr>
      <t>齡</t>
    </r>
    <r>
      <rPr>
        <sz val="10"/>
        <rFont val="Times New Roman"/>
        <family val="1"/>
      </rPr>
      <t xml:space="preserve">   </t>
    </r>
    <r>
      <rPr>
        <sz val="10"/>
        <rFont val="標楷體"/>
        <family val="4"/>
      </rPr>
      <t>分</t>
    </r>
    <r>
      <rPr>
        <sz val="10"/>
        <rFont val="Times New Roman"/>
        <family val="1"/>
      </rPr>
      <t xml:space="preserve">  </t>
    </r>
    <r>
      <rPr>
        <sz val="10"/>
        <rFont val="標楷體"/>
        <family val="4"/>
      </rPr>
      <t>布</t>
    </r>
  </si>
  <si>
    <t>Age Distribution</t>
  </si>
  <si>
    <r>
      <t xml:space="preserve">  </t>
    </r>
    <r>
      <rPr>
        <sz val="10"/>
        <rFont val="標楷體"/>
        <family val="4"/>
      </rPr>
      <t>教</t>
    </r>
    <r>
      <rPr>
        <sz val="10"/>
        <rFont val="Times New Roman"/>
        <family val="1"/>
      </rPr>
      <t xml:space="preserve">       </t>
    </r>
    <r>
      <rPr>
        <sz val="10"/>
        <rFont val="標楷體"/>
        <family val="4"/>
      </rPr>
      <t>育</t>
    </r>
    <r>
      <rPr>
        <sz val="10"/>
        <rFont val="Times New Roman"/>
        <family val="1"/>
      </rPr>
      <t xml:space="preserve">       </t>
    </r>
    <r>
      <rPr>
        <sz val="10"/>
        <rFont val="標楷體"/>
        <family val="4"/>
      </rPr>
      <t>程</t>
    </r>
    <r>
      <rPr>
        <sz val="10"/>
        <rFont val="Times New Roman"/>
        <family val="1"/>
      </rPr>
      <t xml:space="preserve">       </t>
    </r>
    <r>
      <rPr>
        <sz val="10"/>
        <rFont val="標楷體"/>
        <family val="4"/>
      </rPr>
      <t>度</t>
    </r>
    <r>
      <rPr>
        <sz val="10"/>
        <rFont val="Times New Roman"/>
        <family val="1"/>
      </rPr>
      <t xml:space="preserve">    Education Level</t>
    </r>
  </si>
  <si>
    <r>
      <rPr>
        <sz val="10"/>
        <rFont val="標楷體"/>
        <family val="4"/>
      </rPr>
      <t>計</t>
    </r>
    <r>
      <rPr>
        <sz val="10"/>
        <rFont val="Times New Roman"/>
        <family val="1"/>
      </rPr>
      <t>Total</t>
    </r>
  </si>
  <si>
    <r>
      <rPr>
        <sz val="10"/>
        <rFont val="標楷體"/>
        <family val="4"/>
      </rPr>
      <t>男</t>
    </r>
    <r>
      <rPr>
        <sz val="10"/>
        <rFont val="Times New Roman"/>
        <family val="1"/>
      </rPr>
      <t>Male</t>
    </r>
  </si>
  <si>
    <r>
      <rPr>
        <sz val="10"/>
        <rFont val="標楷體"/>
        <family val="4"/>
      </rPr>
      <t>女</t>
    </r>
    <r>
      <rPr>
        <sz val="10"/>
        <rFont val="Times New Roman"/>
        <family val="1"/>
      </rPr>
      <t>Female</t>
    </r>
  </si>
  <si>
    <t>From 2000 To 2009</t>
  </si>
  <si>
    <r>
      <t xml:space="preserve">Unit </t>
    </r>
    <r>
      <rPr>
        <sz val="9"/>
        <rFont val="標楷體"/>
        <family val="4"/>
      </rPr>
      <t>：</t>
    </r>
    <r>
      <rPr>
        <sz val="9"/>
        <rFont val="Times New Roman"/>
        <family val="1"/>
      </rPr>
      <t>People</t>
    </r>
  </si>
  <si>
    <t>Age Distribution</t>
  </si>
  <si>
    <r>
      <t>Unit</t>
    </r>
    <r>
      <rPr>
        <sz val="9"/>
        <rFont val="標楷體"/>
        <family val="4"/>
      </rPr>
      <t>：</t>
    </r>
    <r>
      <rPr>
        <sz val="9"/>
        <rFont val="Times New Roman"/>
        <family val="1"/>
      </rPr>
      <t>People</t>
    </r>
  </si>
  <si>
    <r>
      <rPr>
        <sz val="9"/>
        <rFont val="標楷體"/>
        <family val="4"/>
      </rPr>
      <t>單位：人</t>
    </r>
  </si>
  <si>
    <r>
      <rPr>
        <sz val="10"/>
        <rFont val="標楷體"/>
        <family val="4"/>
      </rPr>
      <t xml:space="preserve">碩士以上
</t>
    </r>
    <r>
      <rPr>
        <sz val="10"/>
        <rFont val="Times New Roman"/>
        <family val="1"/>
      </rPr>
      <t>Master's degree or above</t>
    </r>
  </si>
  <si>
    <r>
      <rPr>
        <sz val="10"/>
        <rFont val="標楷體"/>
        <family val="4"/>
      </rPr>
      <t xml:space="preserve">高中高職
</t>
    </r>
    <r>
      <rPr>
        <sz val="10"/>
        <rFont val="Times New Roman"/>
        <family val="1"/>
      </rPr>
      <t>High school/
Secondary</t>
    </r>
  </si>
  <si>
    <r>
      <rPr>
        <sz val="10"/>
        <rFont val="標楷體"/>
        <family val="4"/>
      </rPr>
      <t>計</t>
    </r>
    <r>
      <rPr>
        <sz val="10"/>
        <rFont val="Times New Roman"/>
        <family val="1"/>
      </rPr>
      <t>Total</t>
    </r>
  </si>
  <si>
    <r>
      <rPr>
        <sz val="10"/>
        <rFont val="標楷體"/>
        <family val="4"/>
      </rPr>
      <t>男</t>
    </r>
    <r>
      <rPr>
        <sz val="10"/>
        <rFont val="Times New Roman"/>
        <family val="1"/>
      </rPr>
      <t>Male</t>
    </r>
  </si>
  <si>
    <r>
      <rPr>
        <sz val="10"/>
        <rFont val="標楷體"/>
        <family val="4"/>
      </rPr>
      <t>女</t>
    </r>
    <r>
      <rPr>
        <sz val="10"/>
        <rFont val="Times New Roman"/>
        <family val="1"/>
      </rPr>
      <t>Female</t>
    </r>
  </si>
  <si>
    <r>
      <rPr>
        <sz val="10"/>
        <rFont val="標楷體"/>
        <family val="4"/>
      </rPr>
      <t xml:space="preserve">大學專科
</t>
    </r>
    <r>
      <rPr>
        <sz val="10"/>
        <rFont val="Times New Roman"/>
        <family val="1"/>
      </rPr>
      <t>University
/College</t>
    </r>
  </si>
  <si>
    <r>
      <rPr>
        <sz val="10"/>
        <rFont val="標楷體"/>
        <family val="4"/>
      </rPr>
      <t>國中以下</t>
    </r>
    <r>
      <rPr>
        <sz val="10"/>
        <rFont val="Times New Roman"/>
        <family val="1"/>
      </rPr>
      <t>Junior High School or lower</t>
    </r>
  </si>
  <si>
    <r>
      <rPr>
        <sz val="9"/>
        <rFont val="標楷體"/>
        <family val="4"/>
      </rPr>
      <t>單位：人</t>
    </r>
  </si>
  <si>
    <r>
      <rPr>
        <sz val="10"/>
        <rFont val="標楷體"/>
        <family val="4"/>
      </rPr>
      <t>訓練人數</t>
    </r>
    <r>
      <rPr>
        <sz val="10"/>
        <rFont val="Times New Roman"/>
        <family val="1"/>
      </rPr>
      <t>Individuals Trained Population</t>
    </r>
  </si>
  <si>
    <r>
      <rPr>
        <sz val="10"/>
        <rFont val="標楷體"/>
        <family val="4"/>
      </rPr>
      <t>及格人數</t>
    </r>
    <r>
      <rPr>
        <sz val="10"/>
        <rFont val="Times New Roman"/>
        <family val="1"/>
      </rPr>
      <t>Qualified Population</t>
    </r>
  </si>
  <si>
    <r>
      <rPr>
        <sz val="10"/>
        <rFont val="標楷體"/>
        <family val="4"/>
      </rPr>
      <t>不及格人數</t>
    </r>
    <r>
      <rPr>
        <sz val="10"/>
        <rFont val="Times New Roman"/>
        <family val="1"/>
      </rPr>
      <t>Disqualified Population</t>
    </r>
  </si>
  <si>
    <r>
      <rPr>
        <sz val="10"/>
        <rFont val="標楷體"/>
        <family val="4"/>
      </rPr>
      <t>平均年齡</t>
    </r>
    <r>
      <rPr>
        <sz val="10"/>
        <rFont val="Times New Roman"/>
        <family val="1"/>
      </rPr>
      <t>(</t>
    </r>
    <r>
      <rPr>
        <sz val="10"/>
        <rFont val="標楷體"/>
        <family val="4"/>
      </rPr>
      <t>歲</t>
    </r>
    <r>
      <rPr>
        <sz val="10"/>
        <rFont val="Times New Roman"/>
        <family val="1"/>
      </rPr>
      <t>) Average Age</t>
    </r>
  </si>
  <si>
    <r>
      <rPr>
        <sz val="10"/>
        <rFont val="標楷體"/>
        <family val="4"/>
      </rPr>
      <t>年</t>
    </r>
    <r>
      <rPr>
        <sz val="10"/>
        <rFont val="Times New Roman"/>
        <family val="1"/>
      </rPr>
      <t xml:space="preserve">  </t>
    </r>
    <r>
      <rPr>
        <sz val="10"/>
        <rFont val="標楷體"/>
        <family val="4"/>
      </rPr>
      <t>齡</t>
    </r>
    <r>
      <rPr>
        <sz val="10"/>
        <rFont val="Times New Roman"/>
        <family val="1"/>
      </rPr>
      <t xml:space="preserve">   </t>
    </r>
    <r>
      <rPr>
        <sz val="10"/>
        <rFont val="標楷體"/>
        <family val="4"/>
      </rPr>
      <t>分</t>
    </r>
    <r>
      <rPr>
        <sz val="10"/>
        <rFont val="Times New Roman"/>
        <family val="1"/>
      </rPr>
      <t xml:space="preserve">  </t>
    </r>
    <r>
      <rPr>
        <sz val="10"/>
        <rFont val="標楷體"/>
        <family val="4"/>
      </rPr>
      <t>布</t>
    </r>
  </si>
  <si>
    <r>
      <t xml:space="preserve">  </t>
    </r>
    <r>
      <rPr>
        <sz val="10"/>
        <rFont val="標楷體"/>
        <family val="4"/>
      </rPr>
      <t>教</t>
    </r>
    <r>
      <rPr>
        <sz val="10"/>
        <rFont val="Times New Roman"/>
        <family val="1"/>
      </rPr>
      <t xml:space="preserve">       </t>
    </r>
    <r>
      <rPr>
        <sz val="10"/>
        <rFont val="標楷體"/>
        <family val="4"/>
      </rPr>
      <t>育</t>
    </r>
    <r>
      <rPr>
        <sz val="10"/>
        <rFont val="Times New Roman"/>
        <family val="1"/>
      </rPr>
      <t xml:space="preserve">       </t>
    </r>
    <r>
      <rPr>
        <sz val="10"/>
        <rFont val="標楷體"/>
        <family val="4"/>
      </rPr>
      <t>程</t>
    </r>
    <r>
      <rPr>
        <sz val="10"/>
        <rFont val="Times New Roman"/>
        <family val="1"/>
      </rPr>
      <t xml:space="preserve">       </t>
    </r>
    <r>
      <rPr>
        <sz val="10"/>
        <rFont val="標楷體"/>
        <family val="4"/>
      </rPr>
      <t>度</t>
    </r>
    <r>
      <rPr>
        <sz val="10"/>
        <rFont val="Times New Roman"/>
        <family val="1"/>
      </rPr>
      <t xml:space="preserve">    Education Level</t>
    </r>
  </si>
  <si>
    <r>
      <rPr>
        <sz val="9"/>
        <rFont val="標楷體"/>
        <family val="4"/>
      </rPr>
      <t>單位：人</t>
    </r>
  </si>
  <si>
    <r>
      <rPr>
        <sz val="10"/>
        <rFont val="標楷體"/>
        <family val="4"/>
      </rPr>
      <t>訓練人數</t>
    </r>
    <r>
      <rPr>
        <sz val="10"/>
        <rFont val="Times New Roman"/>
        <family val="1"/>
      </rPr>
      <t>Individuals Trained Population</t>
    </r>
  </si>
  <si>
    <r>
      <rPr>
        <sz val="10"/>
        <rFont val="標楷體"/>
        <family val="4"/>
      </rPr>
      <t>教</t>
    </r>
    <r>
      <rPr>
        <sz val="10"/>
        <rFont val="Times New Roman"/>
        <family val="1"/>
      </rPr>
      <t xml:space="preserve">       </t>
    </r>
    <r>
      <rPr>
        <sz val="10"/>
        <rFont val="標楷體"/>
        <family val="4"/>
      </rPr>
      <t>育</t>
    </r>
    <r>
      <rPr>
        <sz val="10"/>
        <rFont val="Times New Roman"/>
        <family val="1"/>
      </rPr>
      <t xml:space="preserve">       </t>
    </r>
    <r>
      <rPr>
        <sz val="10"/>
        <rFont val="標楷體"/>
        <family val="4"/>
      </rPr>
      <t>程</t>
    </r>
    <r>
      <rPr>
        <sz val="10"/>
        <rFont val="Times New Roman"/>
        <family val="1"/>
      </rPr>
      <t xml:space="preserve">       </t>
    </r>
    <r>
      <rPr>
        <sz val="10"/>
        <rFont val="標楷體"/>
        <family val="4"/>
      </rPr>
      <t xml:space="preserve">度
</t>
    </r>
    <r>
      <rPr>
        <sz val="10"/>
        <rFont val="Times New Roman"/>
        <family val="1"/>
      </rPr>
      <t>Education Level</t>
    </r>
  </si>
  <si>
    <r>
      <rPr>
        <sz val="14"/>
        <rFont val="標楷體"/>
        <family val="4"/>
      </rPr>
      <t>表</t>
    </r>
    <r>
      <rPr>
        <sz val="14"/>
        <rFont val="Times New Roman"/>
        <family val="1"/>
      </rPr>
      <t xml:space="preserve"> 34</t>
    </r>
    <r>
      <rPr>
        <sz val="14"/>
        <rFont val="標楷體"/>
        <family val="4"/>
      </rPr>
      <t>　人事人員訓練</t>
    </r>
    <r>
      <rPr>
        <sz val="14"/>
        <rFont val="Times New Roman"/>
        <family val="1"/>
      </rPr>
      <t xml:space="preserve"> (</t>
    </r>
    <r>
      <rPr>
        <sz val="14"/>
        <rFont val="標楷體"/>
        <family val="4"/>
      </rPr>
      <t>續</t>
    </r>
  </si>
  <si>
    <t>Table 34 Personnel Officers Training(</t>
  </si>
  <si>
    <r>
      <rPr>
        <sz val="10"/>
        <rFont val="標楷體"/>
        <family val="4"/>
      </rPr>
      <t xml:space="preserve">計
</t>
    </r>
    <r>
      <rPr>
        <sz val="10"/>
        <rFont val="Times New Roman"/>
        <family val="1"/>
      </rPr>
      <t>Total</t>
    </r>
  </si>
  <si>
    <r>
      <rPr>
        <sz val="10"/>
        <rFont val="標楷體"/>
        <family val="4"/>
      </rPr>
      <t>年</t>
    </r>
    <r>
      <rPr>
        <sz val="10"/>
        <rFont val="Times New Roman"/>
        <family val="1"/>
      </rPr>
      <t xml:space="preserve">   </t>
    </r>
    <r>
      <rPr>
        <sz val="10"/>
        <rFont val="標楷體"/>
        <family val="4"/>
      </rPr>
      <t>齡</t>
    </r>
    <r>
      <rPr>
        <sz val="10"/>
        <rFont val="Times New Roman"/>
        <family val="1"/>
      </rPr>
      <t xml:space="preserve">   </t>
    </r>
    <r>
      <rPr>
        <sz val="10"/>
        <rFont val="標楷體"/>
        <family val="4"/>
      </rPr>
      <t>分</t>
    </r>
    <r>
      <rPr>
        <sz val="10"/>
        <rFont val="Times New Roman"/>
        <family val="1"/>
      </rPr>
      <t xml:space="preserve">   </t>
    </r>
    <r>
      <rPr>
        <sz val="10"/>
        <rFont val="標楷體"/>
        <family val="4"/>
      </rPr>
      <t>布</t>
    </r>
    <r>
      <rPr>
        <sz val="10"/>
        <rFont val="Times New Roman"/>
        <family val="1"/>
      </rPr>
      <t xml:space="preserve"> </t>
    </r>
  </si>
  <si>
    <r>
      <rPr>
        <sz val="10"/>
        <rFont val="標楷體"/>
        <family val="4"/>
      </rPr>
      <t>教</t>
    </r>
    <r>
      <rPr>
        <sz val="10"/>
        <rFont val="Times New Roman"/>
        <family val="1"/>
      </rPr>
      <t xml:space="preserve">       </t>
    </r>
    <r>
      <rPr>
        <sz val="10"/>
        <rFont val="標楷體"/>
        <family val="4"/>
      </rPr>
      <t>育</t>
    </r>
    <r>
      <rPr>
        <sz val="10"/>
        <rFont val="Times New Roman"/>
        <family val="1"/>
      </rPr>
      <t xml:space="preserve">       </t>
    </r>
    <r>
      <rPr>
        <sz val="10"/>
        <rFont val="標楷體"/>
        <family val="4"/>
      </rPr>
      <t>程</t>
    </r>
    <r>
      <rPr>
        <sz val="10"/>
        <rFont val="Times New Roman"/>
        <family val="1"/>
      </rPr>
      <t xml:space="preserve">       </t>
    </r>
    <r>
      <rPr>
        <sz val="10"/>
        <rFont val="標楷體"/>
        <family val="4"/>
      </rPr>
      <t xml:space="preserve">度
</t>
    </r>
    <r>
      <rPr>
        <sz val="10"/>
        <rFont val="Times New Roman"/>
        <family val="1"/>
      </rPr>
      <t>Education Level</t>
    </r>
  </si>
  <si>
    <r>
      <rPr>
        <sz val="10"/>
        <rFont val="標楷體"/>
        <family val="4"/>
      </rPr>
      <t>計</t>
    </r>
    <r>
      <rPr>
        <sz val="10"/>
        <rFont val="Times New Roman"/>
        <family val="1"/>
      </rPr>
      <t xml:space="preserve"> Total</t>
    </r>
  </si>
  <si>
    <r>
      <rPr>
        <sz val="10"/>
        <rFont val="標楷體"/>
        <family val="4"/>
      </rPr>
      <t>男</t>
    </r>
    <r>
      <rPr>
        <sz val="10"/>
        <rFont val="Times New Roman"/>
        <family val="1"/>
      </rPr>
      <t xml:space="preserve"> Male</t>
    </r>
  </si>
  <si>
    <r>
      <rPr>
        <sz val="10"/>
        <rFont val="標楷體"/>
        <family val="4"/>
      </rPr>
      <t>女</t>
    </r>
    <r>
      <rPr>
        <sz val="10"/>
        <rFont val="Times New Roman"/>
        <family val="1"/>
      </rPr>
      <t xml:space="preserve"> Female</t>
    </r>
  </si>
  <si>
    <r>
      <rPr>
        <sz val="10"/>
        <rFont val="標楷體"/>
        <family val="4"/>
      </rPr>
      <t>未滿</t>
    </r>
    <r>
      <rPr>
        <sz val="10"/>
        <rFont val="Times New Roman"/>
        <family val="1"/>
      </rPr>
      <t>20</t>
    </r>
    <r>
      <rPr>
        <sz val="10"/>
        <rFont val="標楷體"/>
        <family val="4"/>
      </rPr>
      <t xml:space="preserve">歲
</t>
    </r>
    <r>
      <rPr>
        <sz val="10"/>
        <rFont val="Times New Roman"/>
        <family val="1"/>
      </rPr>
      <t>Under 20 years old</t>
    </r>
  </si>
  <si>
    <r>
      <t>20</t>
    </r>
    <r>
      <rPr>
        <sz val="10"/>
        <rFont val="標楷體"/>
        <family val="4"/>
      </rPr>
      <t>～</t>
    </r>
    <r>
      <rPr>
        <sz val="10"/>
        <rFont val="Times New Roman"/>
        <family val="1"/>
      </rPr>
      <t>24</t>
    </r>
    <r>
      <rPr>
        <sz val="10"/>
        <rFont val="標楷體"/>
        <family val="4"/>
      </rPr>
      <t xml:space="preserve">歲
</t>
    </r>
    <r>
      <rPr>
        <sz val="10"/>
        <rFont val="Times New Roman"/>
        <family val="1"/>
      </rPr>
      <t>20</t>
    </r>
    <r>
      <rPr>
        <sz val="10"/>
        <rFont val="標楷體"/>
        <family val="4"/>
      </rPr>
      <t>～</t>
    </r>
    <r>
      <rPr>
        <sz val="10"/>
        <rFont val="Times New Roman"/>
        <family val="1"/>
      </rPr>
      <t>24 years old</t>
    </r>
  </si>
  <si>
    <r>
      <t>25</t>
    </r>
    <r>
      <rPr>
        <sz val="10"/>
        <rFont val="標楷體"/>
        <family val="4"/>
      </rPr>
      <t>～</t>
    </r>
    <r>
      <rPr>
        <sz val="10"/>
        <rFont val="Times New Roman"/>
        <family val="1"/>
      </rPr>
      <t>29</t>
    </r>
    <r>
      <rPr>
        <sz val="10"/>
        <rFont val="標楷體"/>
        <family val="4"/>
      </rPr>
      <t xml:space="preserve">歲
</t>
    </r>
    <r>
      <rPr>
        <sz val="10"/>
        <rFont val="Times New Roman"/>
        <family val="1"/>
      </rPr>
      <t>25</t>
    </r>
    <r>
      <rPr>
        <sz val="10"/>
        <rFont val="標楷體"/>
        <family val="4"/>
      </rPr>
      <t>～</t>
    </r>
    <r>
      <rPr>
        <sz val="10"/>
        <rFont val="Times New Roman"/>
        <family val="1"/>
      </rPr>
      <t>29 years old</t>
    </r>
  </si>
  <si>
    <r>
      <t>30</t>
    </r>
    <r>
      <rPr>
        <sz val="10"/>
        <rFont val="標楷體"/>
        <family val="4"/>
      </rPr>
      <t>～</t>
    </r>
    <r>
      <rPr>
        <sz val="10"/>
        <rFont val="Times New Roman"/>
        <family val="1"/>
      </rPr>
      <t>34</t>
    </r>
    <r>
      <rPr>
        <sz val="10"/>
        <rFont val="標楷體"/>
        <family val="4"/>
      </rPr>
      <t xml:space="preserve">歲
</t>
    </r>
    <r>
      <rPr>
        <sz val="10"/>
        <rFont val="Times New Roman"/>
        <family val="1"/>
      </rPr>
      <t>30</t>
    </r>
    <r>
      <rPr>
        <sz val="10"/>
        <rFont val="標楷體"/>
        <family val="4"/>
      </rPr>
      <t>～</t>
    </r>
    <r>
      <rPr>
        <sz val="10"/>
        <rFont val="Times New Roman"/>
        <family val="1"/>
      </rPr>
      <t>34 years old</t>
    </r>
  </si>
  <si>
    <r>
      <t>35</t>
    </r>
    <r>
      <rPr>
        <sz val="10"/>
        <rFont val="標楷體"/>
        <family val="4"/>
      </rPr>
      <t>～</t>
    </r>
    <r>
      <rPr>
        <sz val="10"/>
        <rFont val="Times New Roman"/>
        <family val="1"/>
      </rPr>
      <t>39</t>
    </r>
    <r>
      <rPr>
        <sz val="10"/>
        <rFont val="標楷體"/>
        <family val="4"/>
      </rPr>
      <t xml:space="preserve">歲
</t>
    </r>
    <r>
      <rPr>
        <sz val="10"/>
        <rFont val="Times New Roman"/>
        <family val="1"/>
      </rPr>
      <t>35</t>
    </r>
    <r>
      <rPr>
        <sz val="10"/>
        <rFont val="標楷體"/>
        <family val="4"/>
      </rPr>
      <t>～</t>
    </r>
    <r>
      <rPr>
        <sz val="10"/>
        <rFont val="Times New Roman"/>
        <family val="1"/>
      </rPr>
      <t>39 years old</t>
    </r>
  </si>
  <si>
    <r>
      <t>40</t>
    </r>
    <r>
      <rPr>
        <sz val="10"/>
        <rFont val="標楷體"/>
        <family val="4"/>
      </rPr>
      <t>～</t>
    </r>
    <r>
      <rPr>
        <sz val="10"/>
        <rFont val="Times New Roman"/>
        <family val="1"/>
      </rPr>
      <t>44</t>
    </r>
    <r>
      <rPr>
        <sz val="10"/>
        <rFont val="標楷體"/>
        <family val="4"/>
      </rPr>
      <t xml:space="preserve">歲
</t>
    </r>
    <r>
      <rPr>
        <sz val="10"/>
        <rFont val="Times New Roman"/>
        <family val="1"/>
      </rPr>
      <t>40</t>
    </r>
    <r>
      <rPr>
        <sz val="10"/>
        <rFont val="標楷體"/>
        <family val="4"/>
      </rPr>
      <t>～</t>
    </r>
    <r>
      <rPr>
        <sz val="10"/>
        <rFont val="Times New Roman"/>
        <family val="1"/>
      </rPr>
      <t>44 years old</t>
    </r>
  </si>
  <si>
    <r>
      <t>45</t>
    </r>
    <r>
      <rPr>
        <sz val="10"/>
        <rFont val="標楷體"/>
        <family val="4"/>
      </rPr>
      <t>～</t>
    </r>
    <r>
      <rPr>
        <sz val="10"/>
        <rFont val="Times New Roman"/>
        <family val="1"/>
      </rPr>
      <t>49</t>
    </r>
    <r>
      <rPr>
        <sz val="10"/>
        <rFont val="標楷體"/>
        <family val="4"/>
      </rPr>
      <t xml:space="preserve">歲
</t>
    </r>
    <r>
      <rPr>
        <sz val="10"/>
        <rFont val="Times New Roman"/>
        <family val="1"/>
      </rPr>
      <t>45</t>
    </r>
    <r>
      <rPr>
        <sz val="10"/>
        <rFont val="標楷體"/>
        <family val="4"/>
      </rPr>
      <t>～</t>
    </r>
    <r>
      <rPr>
        <sz val="10"/>
        <rFont val="Times New Roman"/>
        <family val="1"/>
      </rPr>
      <t>49 years old</t>
    </r>
  </si>
  <si>
    <r>
      <t>50</t>
    </r>
    <r>
      <rPr>
        <sz val="10"/>
        <rFont val="標楷體"/>
        <family val="4"/>
      </rPr>
      <t>～</t>
    </r>
    <r>
      <rPr>
        <sz val="10"/>
        <rFont val="Times New Roman"/>
        <family val="1"/>
      </rPr>
      <t>54</t>
    </r>
    <r>
      <rPr>
        <sz val="10"/>
        <rFont val="標楷體"/>
        <family val="4"/>
      </rPr>
      <t xml:space="preserve">歲
</t>
    </r>
    <r>
      <rPr>
        <sz val="10"/>
        <rFont val="Times New Roman"/>
        <family val="1"/>
      </rPr>
      <t>50</t>
    </r>
    <r>
      <rPr>
        <sz val="10"/>
        <rFont val="標楷體"/>
        <family val="4"/>
      </rPr>
      <t>～</t>
    </r>
    <r>
      <rPr>
        <sz val="10"/>
        <rFont val="Times New Roman"/>
        <family val="1"/>
      </rPr>
      <t>54 years old</t>
    </r>
  </si>
  <si>
    <r>
      <t>55</t>
    </r>
    <r>
      <rPr>
        <sz val="10"/>
        <rFont val="標楷體"/>
        <family val="4"/>
      </rPr>
      <t>～</t>
    </r>
    <r>
      <rPr>
        <sz val="10"/>
        <rFont val="Times New Roman"/>
        <family val="1"/>
      </rPr>
      <t>59</t>
    </r>
    <r>
      <rPr>
        <sz val="10"/>
        <rFont val="標楷體"/>
        <family val="4"/>
      </rPr>
      <t xml:space="preserve">歲
</t>
    </r>
    <r>
      <rPr>
        <sz val="10"/>
        <rFont val="Times New Roman"/>
        <family val="1"/>
      </rPr>
      <t>55</t>
    </r>
    <r>
      <rPr>
        <sz val="10"/>
        <rFont val="標楷體"/>
        <family val="4"/>
      </rPr>
      <t>～</t>
    </r>
    <r>
      <rPr>
        <sz val="10"/>
        <rFont val="Times New Roman"/>
        <family val="1"/>
      </rPr>
      <t>59 years old</t>
    </r>
  </si>
  <si>
    <r>
      <t>60</t>
    </r>
    <r>
      <rPr>
        <sz val="10"/>
        <rFont val="標楷體"/>
        <family val="4"/>
      </rPr>
      <t xml:space="preserve">歲以上
</t>
    </r>
    <r>
      <rPr>
        <sz val="10"/>
        <rFont val="Times New Roman"/>
        <family val="1"/>
      </rPr>
      <t>above 60 years old</t>
    </r>
  </si>
  <si>
    <r>
      <rPr>
        <sz val="10"/>
        <rFont val="標楷體"/>
        <family val="4"/>
      </rPr>
      <t>未滿</t>
    </r>
    <r>
      <rPr>
        <sz val="10"/>
        <rFont val="Times New Roman"/>
        <family val="1"/>
      </rPr>
      <t>20</t>
    </r>
    <r>
      <rPr>
        <sz val="10"/>
        <rFont val="標楷體"/>
        <family val="4"/>
      </rPr>
      <t xml:space="preserve">歲
</t>
    </r>
    <r>
      <rPr>
        <sz val="10"/>
        <rFont val="Times New Roman"/>
        <family val="1"/>
      </rPr>
      <t>Under 20 years old</t>
    </r>
  </si>
  <si>
    <r>
      <t>20</t>
    </r>
    <r>
      <rPr>
        <sz val="10"/>
        <rFont val="標楷體"/>
        <family val="4"/>
      </rPr>
      <t>～</t>
    </r>
    <r>
      <rPr>
        <sz val="10"/>
        <rFont val="Times New Roman"/>
        <family val="1"/>
      </rPr>
      <t>24</t>
    </r>
    <r>
      <rPr>
        <sz val="10"/>
        <rFont val="標楷體"/>
        <family val="4"/>
      </rPr>
      <t xml:space="preserve">歲
</t>
    </r>
    <r>
      <rPr>
        <sz val="10"/>
        <rFont val="Times New Roman"/>
        <family val="1"/>
      </rPr>
      <t>20</t>
    </r>
    <r>
      <rPr>
        <sz val="10"/>
        <rFont val="標楷體"/>
        <family val="4"/>
      </rPr>
      <t>～</t>
    </r>
    <r>
      <rPr>
        <sz val="10"/>
        <rFont val="Times New Roman"/>
        <family val="1"/>
      </rPr>
      <t>24 years old</t>
    </r>
  </si>
  <si>
    <r>
      <t>25</t>
    </r>
    <r>
      <rPr>
        <sz val="10"/>
        <rFont val="標楷體"/>
        <family val="4"/>
      </rPr>
      <t>～</t>
    </r>
    <r>
      <rPr>
        <sz val="10"/>
        <rFont val="Times New Roman"/>
        <family val="1"/>
      </rPr>
      <t>29</t>
    </r>
    <r>
      <rPr>
        <sz val="10"/>
        <rFont val="標楷體"/>
        <family val="4"/>
      </rPr>
      <t xml:space="preserve">歲
</t>
    </r>
    <r>
      <rPr>
        <sz val="10"/>
        <rFont val="Times New Roman"/>
        <family val="1"/>
      </rPr>
      <t>25</t>
    </r>
    <r>
      <rPr>
        <sz val="10"/>
        <rFont val="標楷體"/>
        <family val="4"/>
      </rPr>
      <t>～</t>
    </r>
    <r>
      <rPr>
        <sz val="10"/>
        <rFont val="Times New Roman"/>
        <family val="1"/>
      </rPr>
      <t>29 years old</t>
    </r>
  </si>
  <si>
    <r>
      <t>30</t>
    </r>
    <r>
      <rPr>
        <sz val="10"/>
        <rFont val="標楷體"/>
        <family val="4"/>
      </rPr>
      <t>～</t>
    </r>
    <r>
      <rPr>
        <sz val="10"/>
        <rFont val="Times New Roman"/>
        <family val="1"/>
      </rPr>
      <t>34</t>
    </r>
    <r>
      <rPr>
        <sz val="10"/>
        <rFont val="標楷體"/>
        <family val="4"/>
      </rPr>
      <t xml:space="preserve">歲
</t>
    </r>
    <r>
      <rPr>
        <sz val="10"/>
        <rFont val="Times New Roman"/>
        <family val="1"/>
      </rPr>
      <t>30</t>
    </r>
    <r>
      <rPr>
        <sz val="10"/>
        <rFont val="標楷體"/>
        <family val="4"/>
      </rPr>
      <t>～</t>
    </r>
    <r>
      <rPr>
        <sz val="10"/>
        <rFont val="Times New Roman"/>
        <family val="1"/>
      </rPr>
      <t>34 years old</t>
    </r>
  </si>
  <si>
    <r>
      <t>35</t>
    </r>
    <r>
      <rPr>
        <sz val="10"/>
        <rFont val="標楷體"/>
        <family val="4"/>
      </rPr>
      <t>～</t>
    </r>
    <r>
      <rPr>
        <sz val="10"/>
        <rFont val="Times New Roman"/>
        <family val="1"/>
      </rPr>
      <t>39</t>
    </r>
    <r>
      <rPr>
        <sz val="10"/>
        <rFont val="標楷體"/>
        <family val="4"/>
      </rPr>
      <t xml:space="preserve">歲
</t>
    </r>
    <r>
      <rPr>
        <sz val="10"/>
        <rFont val="Times New Roman"/>
        <family val="1"/>
      </rPr>
      <t>35</t>
    </r>
    <r>
      <rPr>
        <sz val="10"/>
        <rFont val="標楷體"/>
        <family val="4"/>
      </rPr>
      <t>～</t>
    </r>
    <r>
      <rPr>
        <sz val="10"/>
        <rFont val="Times New Roman"/>
        <family val="1"/>
      </rPr>
      <t>39 years old</t>
    </r>
  </si>
  <si>
    <r>
      <t>40</t>
    </r>
    <r>
      <rPr>
        <sz val="10"/>
        <rFont val="標楷體"/>
        <family val="4"/>
      </rPr>
      <t>～</t>
    </r>
    <r>
      <rPr>
        <sz val="10"/>
        <rFont val="Times New Roman"/>
        <family val="1"/>
      </rPr>
      <t>44</t>
    </r>
    <r>
      <rPr>
        <sz val="10"/>
        <rFont val="標楷體"/>
        <family val="4"/>
      </rPr>
      <t xml:space="preserve">歲
</t>
    </r>
    <r>
      <rPr>
        <sz val="10"/>
        <rFont val="Times New Roman"/>
        <family val="1"/>
      </rPr>
      <t>40</t>
    </r>
    <r>
      <rPr>
        <sz val="10"/>
        <rFont val="標楷體"/>
        <family val="4"/>
      </rPr>
      <t>～</t>
    </r>
    <r>
      <rPr>
        <sz val="10"/>
        <rFont val="Times New Roman"/>
        <family val="1"/>
      </rPr>
      <t>44 years old</t>
    </r>
  </si>
  <si>
    <r>
      <t>45</t>
    </r>
    <r>
      <rPr>
        <sz val="10"/>
        <rFont val="標楷體"/>
        <family val="4"/>
      </rPr>
      <t>～</t>
    </r>
    <r>
      <rPr>
        <sz val="10"/>
        <rFont val="Times New Roman"/>
        <family val="1"/>
      </rPr>
      <t>49</t>
    </r>
    <r>
      <rPr>
        <sz val="10"/>
        <rFont val="標楷體"/>
        <family val="4"/>
      </rPr>
      <t xml:space="preserve">歲
</t>
    </r>
    <r>
      <rPr>
        <sz val="10"/>
        <rFont val="Times New Roman"/>
        <family val="1"/>
      </rPr>
      <t>45</t>
    </r>
    <r>
      <rPr>
        <sz val="10"/>
        <rFont val="標楷體"/>
        <family val="4"/>
      </rPr>
      <t>～</t>
    </r>
    <r>
      <rPr>
        <sz val="10"/>
        <rFont val="Times New Roman"/>
        <family val="1"/>
      </rPr>
      <t>49 years old</t>
    </r>
  </si>
  <si>
    <r>
      <t>50</t>
    </r>
    <r>
      <rPr>
        <sz val="10"/>
        <rFont val="標楷體"/>
        <family val="4"/>
      </rPr>
      <t>～</t>
    </r>
    <r>
      <rPr>
        <sz val="10"/>
        <rFont val="Times New Roman"/>
        <family val="1"/>
      </rPr>
      <t>54</t>
    </r>
    <r>
      <rPr>
        <sz val="10"/>
        <rFont val="標楷體"/>
        <family val="4"/>
      </rPr>
      <t xml:space="preserve">歲
</t>
    </r>
    <r>
      <rPr>
        <sz val="10"/>
        <rFont val="Times New Roman"/>
        <family val="1"/>
      </rPr>
      <t>50</t>
    </r>
    <r>
      <rPr>
        <sz val="10"/>
        <rFont val="標楷體"/>
        <family val="4"/>
      </rPr>
      <t>～</t>
    </r>
    <r>
      <rPr>
        <sz val="10"/>
        <rFont val="Times New Roman"/>
        <family val="1"/>
      </rPr>
      <t>54 years old</t>
    </r>
  </si>
  <si>
    <r>
      <t>55</t>
    </r>
    <r>
      <rPr>
        <sz val="10"/>
        <rFont val="標楷體"/>
        <family val="4"/>
      </rPr>
      <t>～</t>
    </r>
    <r>
      <rPr>
        <sz val="10"/>
        <rFont val="Times New Roman"/>
        <family val="1"/>
      </rPr>
      <t>59</t>
    </r>
    <r>
      <rPr>
        <sz val="10"/>
        <rFont val="標楷體"/>
        <family val="4"/>
      </rPr>
      <t xml:space="preserve">歲
</t>
    </r>
    <r>
      <rPr>
        <sz val="10"/>
        <rFont val="Times New Roman"/>
        <family val="1"/>
      </rPr>
      <t>55</t>
    </r>
    <r>
      <rPr>
        <sz val="10"/>
        <rFont val="標楷體"/>
        <family val="4"/>
      </rPr>
      <t>～</t>
    </r>
    <r>
      <rPr>
        <sz val="10"/>
        <rFont val="Times New Roman"/>
        <family val="1"/>
      </rPr>
      <t>59 years old</t>
    </r>
  </si>
  <si>
    <r>
      <rPr>
        <sz val="10"/>
        <rFont val="標楷體"/>
        <family val="4"/>
      </rPr>
      <t xml:space="preserve">碩士以上
</t>
    </r>
    <r>
      <rPr>
        <sz val="10"/>
        <rFont val="Times New Roman"/>
        <family val="1"/>
      </rPr>
      <t>Master's degree or above</t>
    </r>
  </si>
  <si>
    <r>
      <rPr>
        <sz val="10"/>
        <rFont val="標楷體"/>
        <family val="4"/>
      </rPr>
      <t xml:space="preserve">大學專科
</t>
    </r>
    <r>
      <rPr>
        <sz val="10"/>
        <rFont val="Times New Roman"/>
        <family val="1"/>
      </rPr>
      <t>University
/College</t>
    </r>
  </si>
  <si>
    <r>
      <rPr>
        <sz val="10"/>
        <rFont val="標楷體"/>
        <family val="4"/>
      </rPr>
      <t xml:space="preserve">高中高職
</t>
    </r>
    <r>
      <rPr>
        <sz val="10"/>
        <rFont val="Times New Roman"/>
        <family val="1"/>
      </rPr>
      <t>High school/
Secondary</t>
    </r>
  </si>
  <si>
    <r>
      <rPr>
        <sz val="10"/>
        <rFont val="標楷體"/>
        <family val="4"/>
      </rPr>
      <t>國中以下</t>
    </r>
    <r>
      <rPr>
        <sz val="10"/>
        <rFont val="Times New Roman"/>
        <family val="1"/>
      </rPr>
      <t>Junior High School or lower</t>
    </r>
  </si>
  <si>
    <r>
      <t>20</t>
    </r>
    <r>
      <rPr>
        <sz val="10"/>
        <rFont val="標楷體"/>
        <family val="4"/>
      </rPr>
      <t>～</t>
    </r>
    <r>
      <rPr>
        <sz val="10"/>
        <rFont val="Times New Roman"/>
        <family val="1"/>
      </rPr>
      <t>24</t>
    </r>
    <r>
      <rPr>
        <sz val="10"/>
        <rFont val="標楷體"/>
        <family val="4"/>
      </rPr>
      <t xml:space="preserve">歲
</t>
    </r>
    <r>
      <rPr>
        <sz val="10"/>
        <rFont val="Times New Roman"/>
        <family val="1"/>
      </rPr>
      <t>20</t>
    </r>
    <r>
      <rPr>
        <sz val="10"/>
        <rFont val="標楷體"/>
        <family val="4"/>
      </rPr>
      <t>～</t>
    </r>
    <r>
      <rPr>
        <sz val="10"/>
        <rFont val="Times New Roman"/>
        <family val="1"/>
      </rPr>
      <t>24
years old</t>
    </r>
  </si>
  <si>
    <r>
      <t>93</t>
    </r>
    <r>
      <rPr>
        <sz val="10"/>
        <rFont val="細明體"/>
        <family val="3"/>
      </rPr>
      <t>年</t>
    </r>
    <r>
      <rPr>
        <sz val="10"/>
        <rFont val="Times New Roman"/>
        <family val="1"/>
      </rPr>
      <t xml:space="preserve"> 2004</t>
    </r>
  </si>
  <si>
    <r>
      <t>94</t>
    </r>
    <r>
      <rPr>
        <sz val="10"/>
        <rFont val="細明體"/>
        <family val="3"/>
      </rPr>
      <t>年</t>
    </r>
    <r>
      <rPr>
        <sz val="10"/>
        <rFont val="Times New Roman"/>
        <family val="1"/>
      </rPr>
      <t xml:space="preserve"> 2005</t>
    </r>
  </si>
  <si>
    <r>
      <t>95</t>
    </r>
    <r>
      <rPr>
        <sz val="10"/>
        <rFont val="細明體"/>
        <family val="3"/>
      </rPr>
      <t>年</t>
    </r>
    <r>
      <rPr>
        <sz val="10"/>
        <rFont val="Times New Roman"/>
        <family val="1"/>
      </rPr>
      <t xml:space="preserve"> 2006</t>
    </r>
  </si>
  <si>
    <r>
      <t>96</t>
    </r>
    <r>
      <rPr>
        <sz val="10"/>
        <rFont val="細明體"/>
        <family val="3"/>
      </rPr>
      <t>年</t>
    </r>
    <r>
      <rPr>
        <sz val="10"/>
        <rFont val="Times New Roman"/>
        <family val="1"/>
      </rPr>
      <t xml:space="preserve"> 2007</t>
    </r>
  </si>
  <si>
    <r>
      <t>97</t>
    </r>
    <r>
      <rPr>
        <sz val="10"/>
        <rFont val="細明體"/>
        <family val="3"/>
      </rPr>
      <t>年</t>
    </r>
    <r>
      <rPr>
        <sz val="10"/>
        <rFont val="Times New Roman"/>
        <family val="1"/>
      </rPr>
      <t xml:space="preserve"> 2008</t>
    </r>
  </si>
  <si>
    <r>
      <t>98</t>
    </r>
    <r>
      <rPr>
        <sz val="10"/>
        <rFont val="細明體"/>
        <family val="3"/>
      </rPr>
      <t>年</t>
    </r>
    <r>
      <rPr>
        <sz val="10"/>
        <rFont val="Times New Roman"/>
        <family val="1"/>
      </rPr>
      <t xml:space="preserve"> 2009</t>
    </r>
  </si>
  <si>
    <r>
      <t>99</t>
    </r>
    <r>
      <rPr>
        <sz val="10"/>
        <rFont val="細明體"/>
        <family val="3"/>
      </rPr>
      <t>年</t>
    </r>
    <r>
      <rPr>
        <sz val="10"/>
        <rFont val="Times New Roman"/>
        <family val="1"/>
      </rPr>
      <t xml:space="preserve"> 2010</t>
    </r>
  </si>
  <si>
    <r>
      <t>100</t>
    </r>
    <r>
      <rPr>
        <sz val="10"/>
        <rFont val="細明體"/>
        <family val="3"/>
      </rPr>
      <t>年</t>
    </r>
    <r>
      <rPr>
        <sz val="10"/>
        <rFont val="Times New Roman"/>
        <family val="1"/>
      </rPr>
      <t xml:space="preserve"> 2011</t>
    </r>
  </si>
  <si>
    <r>
      <t>101</t>
    </r>
    <r>
      <rPr>
        <sz val="10"/>
        <rFont val="細明體"/>
        <family val="3"/>
      </rPr>
      <t>年</t>
    </r>
    <r>
      <rPr>
        <sz val="10"/>
        <rFont val="Times New Roman"/>
        <family val="1"/>
      </rPr>
      <t xml:space="preserve"> 2012</t>
    </r>
  </si>
  <si>
    <t>教       育       程       度                  Education Level</t>
  </si>
  <si>
    <t>平均年齡
(歲)
 Average
 Age</t>
  </si>
  <si>
    <t>20～24歲
20～24 years</t>
  </si>
  <si>
    <t>25～29歲
25～29 years</t>
  </si>
  <si>
    <t>30～34歲
30～34 years</t>
  </si>
  <si>
    <t>35～39歲
35～39 years</t>
  </si>
  <si>
    <t>40～44歲
40～44 years</t>
  </si>
  <si>
    <t>45～49歲
45～49 years</t>
  </si>
  <si>
    <t>50～54歲
50～54 years</t>
  </si>
  <si>
    <t>55～59歲
55～59 years</t>
  </si>
  <si>
    <t xml:space="preserve">碩士以上
Master's 
degree
or above
</t>
  </si>
  <si>
    <r>
      <t xml:space="preserve">計
</t>
    </r>
    <r>
      <rPr>
        <sz val="10"/>
        <rFont val="Times New Roman"/>
        <family val="1"/>
      </rPr>
      <t>Total</t>
    </r>
    <r>
      <rPr>
        <sz val="10"/>
        <rFont val="標楷體"/>
        <family val="4"/>
      </rPr>
      <t>　　</t>
    </r>
  </si>
  <si>
    <t>Unit : age</t>
  </si>
  <si>
    <r>
      <t>平均
年齡</t>
    </r>
    <r>
      <rPr>
        <sz val="10"/>
        <rFont val="Times New Roman"/>
        <family val="1"/>
      </rPr>
      <t>(</t>
    </r>
    <r>
      <rPr>
        <sz val="10"/>
        <rFont val="標楷體"/>
        <family val="4"/>
      </rPr>
      <t>歲</t>
    </r>
    <r>
      <rPr>
        <sz val="10"/>
        <rFont val="Times New Roman"/>
        <family val="1"/>
      </rPr>
      <t>)
 Average Age</t>
    </r>
  </si>
  <si>
    <r>
      <rPr>
        <sz val="10"/>
        <rFont val="標楷體"/>
        <family val="4"/>
      </rPr>
      <t>小計</t>
    </r>
    <r>
      <rPr>
        <sz val="10"/>
        <rFont val="Times New Roman"/>
        <family val="1"/>
      </rPr>
      <t>Sub-Total</t>
    </r>
  </si>
  <si>
    <r>
      <t>計</t>
    </r>
    <r>
      <rPr>
        <sz val="10"/>
        <rFont val="Times New Roman"/>
        <family val="1"/>
      </rPr>
      <t xml:space="preserve"> Total</t>
    </r>
  </si>
  <si>
    <t>計
Total</t>
  </si>
  <si>
    <r>
      <rPr>
        <sz val="10"/>
        <rFont val="標楷體"/>
        <family val="4"/>
      </rPr>
      <t>小計Sub-</t>
    </r>
    <r>
      <rPr>
        <sz val="10"/>
        <rFont val="Times New Roman"/>
        <family val="1"/>
      </rPr>
      <t>Total</t>
    </r>
  </si>
  <si>
    <t>總計
Cumulative</t>
  </si>
  <si>
    <r>
      <rPr>
        <sz val="10"/>
        <rFont val="標楷體"/>
        <family val="4"/>
      </rPr>
      <t xml:space="preserve">計
</t>
    </r>
    <r>
      <rPr>
        <sz val="10"/>
        <rFont val="Times New Roman"/>
        <family val="1"/>
      </rPr>
      <t>Total</t>
    </r>
    <r>
      <rPr>
        <sz val="10"/>
        <rFont val="標楷體"/>
        <family val="4"/>
      </rPr>
      <t>　　</t>
    </r>
  </si>
  <si>
    <r>
      <t xml:space="preserve">  </t>
    </r>
    <r>
      <rPr>
        <sz val="10"/>
        <rFont val="標楷體"/>
        <family val="4"/>
      </rPr>
      <t xml:space="preserve">計
</t>
    </r>
    <r>
      <rPr>
        <sz val="10"/>
        <rFont val="Times New Roman"/>
        <family val="1"/>
      </rPr>
      <t>Total</t>
    </r>
    <r>
      <rPr>
        <sz val="10"/>
        <rFont val="標楷體"/>
        <family val="4"/>
      </rPr>
      <t>　　</t>
    </r>
  </si>
  <si>
    <r>
      <t>小計</t>
    </r>
    <r>
      <rPr>
        <sz val="10"/>
        <rFont val="Times New Roman"/>
        <family val="1"/>
      </rPr>
      <t>Sub-Total</t>
    </r>
  </si>
  <si>
    <r>
      <rPr>
        <sz val="10"/>
        <rFont val="標楷體"/>
        <family val="4"/>
      </rPr>
      <t>計</t>
    </r>
    <r>
      <rPr>
        <sz val="10"/>
        <rFont val="Times New Roman"/>
        <family val="1"/>
      </rPr>
      <t xml:space="preserve"> Total</t>
    </r>
  </si>
  <si>
    <r>
      <rPr>
        <sz val="10"/>
        <rFont val="標楷體"/>
        <family val="4"/>
      </rPr>
      <t>男</t>
    </r>
    <r>
      <rPr>
        <sz val="10"/>
        <rFont val="Times New Roman"/>
        <family val="1"/>
      </rPr>
      <t xml:space="preserve"> Male</t>
    </r>
  </si>
  <si>
    <r>
      <rPr>
        <sz val="10"/>
        <rFont val="標楷體"/>
        <family val="4"/>
      </rPr>
      <t>女</t>
    </r>
    <r>
      <rPr>
        <sz val="10"/>
        <rFont val="Times New Roman"/>
        <family val="1"/>
      </rPr>
      <t xml:space="preserve"> Female</t>
    </r>
  </si>
  <si>
    <r>
      <rPr>
        <sz val="10"/>
        <rFont val="標楷體"/>
        <family val="4"/>
      </rPr>
      <t xml:space="preserve">升任官等訓練
</t>
    </r>
    <r>
      <rPr>
        <sz val="10"/>
        <rFont val="Times New Roman"/>
        <family val="1"/>
      </rPr>
      <t>Rank Promotion Training</t>
    </r>
  </si>
  <si>
    <r>
      <t>35</t>
    </r>
    <r>
      <rPr>
        <sz val="10"/>
        <rFont val="標楷體"/>
        <family val="4"/>
      </rPr>
      <t>～</t>
    </r>
    <r>
      <rPr>
        <sz val="10"/>
        <rFont val="Times New Roman"/>
        <family val="1"/>
      </rPr>
      <t>39</t>
    </r>
    <r>
      <rPr>
        <sz val="10"/>
        <rFont val="標楷體"/>
        <family val="4"/>
      </rPr>
      <t xml:space="preserve">歲
</t>
    </r>
    <r>
      <rPr>
        <sz val="10"/>
        <rFont val="Times New Roman"/>
        <family val="1"/>
      </rPr>
      <t>35</t>
    </r>
    <r>
      <rPr>
        <sz val="10"/>
        <rFont val="標楷體"/>
        <family val="4"/>
      </rPr>
      <t>～</t>
    </r>
    <r>
      <rPr>
        <sz val="10"/>
        <rFont val="Times New Roman"/>
        <family val="1"/>
      </rPr>
      <t>39
 years old</t>
    </r>
  </si>
  <si>
    <r>
      <t>40</t>
    </r>
    <r>
      <rPr>
        <sz val="10"/>
        <rFont val="標楷體"/>
        <family val="4"/>
      </rPr>
      <t>～</t>
    </r>
    <r>
      <rPr>
        <sz val="10"/>
        <rFont val="Times New Roman"/>
        <family val="1"/>
      </rPr>
      <t>44</t>
    </r>
    <r>
      <rPr>
        <sz val="10"/>
        <rFont val="標楷體"/>
        <family val="4"/>
      </rPr>
      <t xml:space="preserve">歲
</t>
    </r>
    <r>
      <rPr>
        <sz val="10"/>
        <rFont val="Times New Roman"/>
        <family val="1"/>
      </rPr>
      <t>40</t>
    </r>
    <r>
      <rPr>
        <sz val="10"/>
        <rFont val="標楷體"/>
        <family val="4"/>
      </rPr>
      <t>～</t>
    </r>
    <r>
      <rPr>
        <sz val="10"/>
        <rFont val="Times New Roman"/>
        <family val="1"/>
      </rPr>
      <t>44
 years old</t>
    </r>
  </si>
  <si>
    <r>
      <t>45</t>
    </r>
    <r>
      <rPr>
        <sz val="10"/>
        <rFont val="標楷體"/>
        <family val="4"/>
      </rPr>
      <t>～</t>
    </r>
    <r>
      <rPr>
        <sz val="10"/>
        <rFont val="Times New Roman"/>
        <family val="1"/>
      </rPr>
      <t>49</t>
    </r>
    <r>
      <rPr>
        <sz val="10"/>
        <rFont val="標楷體"/>
        <family val="4"/>
      </rPr>
      <t xml:space="preserve">歲
</t>
    </r>
    <r>
      <rPr>
        <sz val="10"/>
        <rFont val="Times New Roman"/>
        <family val="1"/>
      </rPr>
      <t>45</t>
    </r>
    <r>
      <rPr>
        <sz val="10"/>
        <rFont val="標楷體"/>
        <family val="4"/>
      </rPr>
      <t>～</t>
    </r>
    <r>
      <rPr>
        <sz val="10"/>
        <rFont val="Times New Roman"/>
        <family val="1"/>
      </rPr>
      <t>49
 years old</t>
    </r>
  </si>
  <si>
    <r>
      <t>50</t>
    </r>
    <r>
      <rPr>
        <sz val="10"/>
        <rFont val="標楷體"/>
        <family val="4"/>
      </rPr>
      <t>～</t>
    </r>
    <r>
      <rPr>
        <sz val="10"/>
        <rFont val="Times New Roman"/>
        <family val="1"/>
      </rPr>
      <t>54</t>
    </r>
    <r>
      <rPr>
        <sz val="10"/>
        <rFont val="標楷體"/>
        <family val="4"/>
      </rPr>
      <t xml:space="preserve">歲
</t>
    </r>
    <r>
      <rPr>
        <sz val="10"/>
        <rFont val="Times New Roman"/>
        <family val="1"/>
      </rPr>
      <t>50</t>
    </r>
    <r>
      <rPr>
        <sz val="10"/>
        <rFont val="標楷體"/>
        <family val="4"/>
      </rPr>
      <t>～</t>
    </r>
    <r>
      <rPr>
        <sz val="10"/>
        <rFont val="Times New Roman"/>
        <family val="1"/>
      </rPr>
      <t>54
 years old</t>
    </r>
  </si>
  <si>
    <r>
      <t>55</t>
    </r>
    <r>
      <rPr>
        <sz val="10"/>
        <rFont val="標楷體"/>
        <family val="4"/>
      </rPr>
      <t>～</t>
    </r>
    <r>
      <rPr>
        <sz val="10"/>
        <rFont val="Times New Roman"/>
        <family val="1"/>
      </rPr>
      <t>59</t>
    </r>
    <r>
      <rPr>
        <sz val="10"/>
        <rFont val="標楷體"/>
        <family val="4"/>
      </rPr>
      <t xml:space="preserve">歲
</t>
    </r>
    <r>
      <rPr>
        <sz val="10"/>
        <rFont val="Times New Roman"/>
        <family val="1"/>
      </rPr>
      <t>55</t>
    </r>
    <r>
      <rPr>
        <sz val="10"/>
        <rFont val="標楷體"/>
        <family val="4"/>
      </rPr>
      <t>～</t>
    </r>
    <r>
      <rPr>
        <sz val="10"/>
        <rFont val="Times New Roman"/>
        <family val="1"/>
      </rPr>
      <t>59
 years old</t>
    </r>
  </si>
  <si>
    <r>
      <t>60</t>
    </r>
    <r>
      <rPr>
        <sz val="10"/>
        <rFont val="標楷體"/>
        <family val="4"/>
      </rPr>
      <t xml:space="preserve">歲以上
</t>
    </r>
    <r>
      <rPr>
        <sz val="10"/>
        <rFont val="Times New Roman"/>
        <family val="1"/>
      </rPr>
      <t>above 60
 years old</t>
    </r>
  </si>
  <si>
    <r>
      <t>30</t>
    </r>
    <r>
      <rPr>
        <sz val="10"/>
        <rFont val="標楷體"/>
        <family val="4"/>
      </rPr>
      <t>～</t>
    </r>
    <r>
      <rPr>
        <sz val="10"/>
        <rFont val="Times New Roman"/>
        <family val="1"/>
      </rPr>
      <t>34</t>
    </r>
    <r>
      <rPr>
        <sz val="10"/>
        <rFont val="標楷體"/>
        <family val="4"/>
      </rPr>
      <t xml:space="preserve">歲
</t>
    </r>
    <r>
      <rPr>
        <sz val="10"/>
        <rFont val="Times New Roman"/>
        <family val="1"/>
      </rPr>
      <t>30</t>
    </r>
    <r>
      <rPr>
        <sz val="10"/>
        <rFont val="標楷體"/>
        <family val="4"/>
      </rPr>
      <t>～</t>
    </r>
    <r>
      <rPr>
        <sz val="10"/>
        <rFont val="Times New Roman"/>
        <family val="1"/>
      </rPr>
      <t>34
 years old</t>
    </r>
  </si>
  <si>
    <r>
      <t>25</t>
    </r>
    <r>
      <rPr>
        <sz val="10"/>
        <rFont val="標楷體"/>
        <family val="4"/>
      </rPr>
      <t>～</t>
    </r>
    <r>
      <rPr>
        <sz val="10"/>
        <rFont val="Times New Roman"/>
        <family val="1"/>
      </rPr>
      <t>29</t>
    </r>
    <r>
      <rPr>
        <sz val="10"/>
        <rFont val="標楷體"/>
        <family val="4"/>
      </rPr>
      <t xml:space="preserve">歲
</t>
    </r>
    <r>
      <rPr>
        <sz val="10"/>
        <rFont val="Times New Roman"/>
        <family val="1"/>
      </rPr>
      <t>25</t>
    </r>
    <r>
      <rPr>
        <sz val="10"/>
        <rFont val="標楷體"/>
        <family val="4"/>
      </rPr>
      <t>～</t>
    </r>
    <r>
      <rPr>
        <sz val="10"/>
        <rFont val="Times New Roman"/>
        <family val="1"/>
      </rPr>
      <t>29
 years old</t>
    </r>
  </si>
  <si>
    <r>
      <rPr>
        <sz val="10"/>
        <rFont val="標楷體"/>
        <family val="4"/>
      </rPr>
      <t xml:space="preserve">訓　　練　　名　　稱
</t>
    </r>
    <r>
      <rPr>
        <sz val="10"/>
        <rFont val="Times New Roman"/>
        <family val="1"/>
      </rPr>
      <t>Categories of Training</t>
    </r>
  </si>
  <si>
    <r>
      <rPr>
        <sz val="9"/>
        <rFont val="標楷體"/>
        <family val="4"/>
      </rPr>
      <t>總</t>
    </r>
    <r>
      <rPr>
        <sz val="9"/>
        <rFont val="Times New Roman"/>
        <family val="1"/>
      </rPr>
      <t xml:space="preserve">  </t>
    </r>
    <r>
      <rPr>
        <sz val="9"/>
        <rFont val="標楷體"/>
        <family val="4"/>
      </rPr>
      <t>計</t>
    </r>
    <r>
      <rPr>
        <sz val="9"/>
        <rFont val="Times New Roman"/>
        <family val="1"/>
      </rPr>
      <t>(</t>
    </r>
    <r>
      <rPr>
        <sz val="9"/>
        <rFont val="標楷體"/>
        <family val="4"/>
      </rPr>
      <t>比率</t>
    </r>
    <r>
      <rPr>
        <sz val="9"/>
        <rFont val="Times New Roman"/>
        <family val="1"/>
      </rPr>
      <t>)  Cumulative(%)</t>
    </r>
  </si>
  <si>
    <r>
      <rPr>
        <sz val="9"/>
        <rFont val="標楷體"/>
        <family val="4"/>
      </rPr>
      <t>總</t>
    </r>
    <r>
      <rPr>
        <sz val="9"/>
        <rFont val="Times New Roman"/>
        <family val="1"/>
      </rPr>
      <t xml:space="preserve">  </t>
    </r>
    <r>
      <rPr>
        <sz val="9"/>
        <rFont val="標楷體"/>
        <family val="4"/>
      </rPr>
      <t>計</t>
    </r>
    <r>
      <rPr>
        <sz val="9"/>
        <rFont val="Times New Roman"/>
        <family val="1"/>
      </rPr>
      <t>(</t>
    </r>
    <r>
      <rPr>
        <sz val="9"/>
        <rFont val="標楷體"/>
        <family val="4"/>
      </rPr>
      <t>人數</t>
    </r>
    <r>
      <rPr>
        <sz val="9"/>
        <rFont val="Times New Roman"/>
        <family val="1"/>
      </rPr>
      <t>)  Cumulative( Individuals)</t>
    </r>
  </si>
  <si>
    <r>
      <rPr>
        <sz val="9"/>
        <rFont val="標楷體"/>
        <family val="4"/>
      </rPr>
      <t>單位：歲</t>
    </r>
  </si>
  <si>
    <r>
      <t>3.</t>
    </r>
    <r>
      <rPr>
        <sz val="9"/>
        <rFont val="標楷體"/>
        <family val="4"/>
      </rPr>
      <t>升任官等訓練</t>
    </r>
    <r>
      <rPr>
        <sz val="9"/>
        <rFont val="Times New Roman"/>
        <family val="1"/>
      </rPr>
      <t xml:space="preserve"> Rank promotion Training</t>
    </r>
  </si>
  <si>
    <r>
      <rPr>
        <sz val="10"/>
        <rFont val="標楷體"/>
        <family val="4"/>
      </rPr>
      <t>高
等
考
試</t>
    </r>
  </si>
  <si>
    <r>
      <t xml:space="preserve"> </t>
    </r>
    <r>
      <rPr>
        <sz val="10"/>
        <rFont val="標楷體"/>
        <family val="4"/>
      </rPr>
      <t>年</t>
    </r>
    <r>
      <rPr>
        <sz val="10"/>
        <rFont val="Times New Roman"/>
        <family val="1"/>
      </rPr>
      <t xml:space="preserve"> </t>
    </r>
    <r>
      <rPr>
        <sz val="10"/>
        <rFont val="標楷體"/>
        <family val="4"/>
      </rPr>
      <t>齡</t>
    </r>
    <r>
      <rPr>
        <sz val="10"/>
        <rFont val="Times New Roman"/>
        <family val="1"/>
      </rPr>
      <t xml:space="preserve"> </t>
    </r>
    <r>
      <rPr>
        <sz val="10"/>
        <rFont val="標楷體"/>
        <family val="4"/>
      </rPr>
      <t>分</t>
    </r>
    <r>
      <rPr>
        <sz val="10"/>
        <rFont val="Times New Roman"/>
        <family val="1"/>
      </rPr>
      <t xml:space="preserve"> </t>
    </r>
    <r>
      <rPr>
        <sz val="10"/>
        <rFont val="標楷體"/>
        <family val="4"/>
      </rPr>
      <t>布</t>
    </r>
  </si>
  <si>
    <r>
      <rPr>
        <sz val="10"/>
        <rFont val="標楷體"/>
        <family val="4"/>
      </rPr>
      <t>碩士以上</t>
    </r>
    <r>
      <rPr>
        <sz val="10"/>
        <rFont val="Times New Roman"/>
        <family val="1"/>
      </rPr>
      <t>Master's degree or above</t>
    </r>
  </si>
  <si>
    <r>
      <rPr>
        <sz val="10"/>
        <rFont val="標楷體"/>
        <family val="4"/>
      </rPr>
      <t>大學專科</t>
    </r>
    <r>
      <rPr>
        <sz val="10"/>
        <rFont val="Times New Roman"/>
        <family val="1"/>
      </rPr>
      <t>University
/College</t>
    </r>
  </si>
  <si>
    <r>
      <rPr>
        <sz val="10"/>
        <rFont val="標楷體"/>
        <family val="4"/>
      </rPr>
      <t>高中高職</t>
    </r>
    <r>
      <rPr>
        <sz val="10"/>
        <rFont val="Times New Roman"/>
        <family val="1"/>
      </rPr>
      <t>High school/
Secondary</t>
    </r>
  </si>
  <si>
    <r>
      <rPr>
        <sz val="10"/>
        <rFont val="標楷體"/>
        <family val="4"/>
      </rPr>
      <t>教</t>
    </r>
    <r>
      <rPr>
        <sz val="10"/>
        <rFont val="Times New Roman"/>
        <family val="1"/>
      </rPr>
      <t xml:space="preserve">       </t>
    </r>
    <r>
      <rPr>
        <sz val="10"/>
        <rFont val="標楷體"/>
        <family val="4"/>
      </rPr>
      <t>育</t>
    </r>
    <r>
      <rPr>
        <sz val="10"/>
        <rFont val="Times New Roman"/>
        <family val="1"/>
      </rPr>
      <t xml:space="preserve">       </t>
    </r>
    <r>
      <rPr>
        <sz val="10"/>
        <rFont val="標楷體"/>
        <family val="4"/>
      </rPr>
      <t>程</t>
    </r>
    <r>
      <rPr>
        <sz val="10"/>
        <rFont val="Times New Roman"/>
        <family val="1"/>
      </rPr>
      <t xml:space="preserve">       </t>
    </r>
    <r>
      <rPr>
        <sz val="10"/>
        <rFont val="標楷體"/>
        <family val="4"/>
      </rPr>
      <t xml:space="preserve">度
</t>
    </r>
    <r>
      <rPr>
        <sz val="10"/>
        <rFont val="Times New Roman"/>
        <family val="1"/>
      </rPr>
      <t>Education Level</t>
    </r>
  </si>
  <si>
    <r>
      <rPr>
        <sz val="10"/>
        <rFont val="標楷體"/>
        <family val="4"/>
      </rPr>
      <t>高中高職</t>
    </r>
    <r>
      <rPr>
        <sz val="10"/>
        <rFont val="Times New Roman"/>
        <family val="1"/>
      </rPr>
      <t>High school
/Secondary</t>
    </r>
  </si>
  <si>
    <r>
      <t>101</t>
    </r>
    <r>
      <rPr>
        <sz val="10"/>
        <rFont val="標楷體"/>
        <family val="4"/>
      </rPr>
      <t>年</t>
    </r>
    <r>
      <rPr>
        <sz val="10"/>
        <rFont val="Times New Roman"/>
        <family val="1"/>
      </rPr>
      <t xml:space="preserve"> 2012</t>
    </r>
  </si>
  <si>
    <r>
      <rPr>
        <sz val="10"/>
        <rFont val="標楷體"/>
        <family val="4"/>
      </rPr>
      <t xml:space="preserve">訓　　練　　名　　稱
</t>
    </r>
    <r>
      <rPr>
        <sz val="10"/>
        <rFont val="Times New Roman"/>
        <family val="1"/>
      </rPr>
      <t>Categories of Training</t>
    </r>
  </si>
  <si>
    <r>
      <rPr>
        <sz val="14"/>
        <rFont val="標楷體"/>
        <family val="4"/>
      </rPr>
      <t>表</t>
    </r>
    <r>
      <rPr>
        <sz val="14"/>
        <rFont val="Times New Roman"/>
        <family val="1"/>
      </rPr>
      <t xml:space="preserve"> 33</t>
    </r>
    <r>
      <rPr>
        <sz val="14"/>
        <rFont val="標楷體"/>
        <family val="4"/>
      </rPr>
      <t>　升任官等訓練</t>
    </r>
    <r>
      <rPr>
        <sz val="14"/>
        <rFont val="Times New Roman"/>
        <family val="1"/>
      </rPr>
      <t>(</t>
    </r>
    <r>
      <rPr>
        <sz val="14"/>
        <rFont val="標楷體"/>
        <family val="4"/>
      </rPr>
      <t>續</t>
    </r>
  </si>
  <si>
    <t>Table 33 Promotion Training(</t>
  </si>
  <si>
    <r>
      <rPr>
        <sz val="10"/>
        <rFont val="標楷體"/>
        <family val="4"/>
      </rPr>
      <t>平均年齡</t>
    </r>
    <r>
      <rPr>
        <sz val="10"/>
        <rFont val="Times New Roman"/>
        <family val="1"/>
      </rPr>
      <t>(</t>
    </r>
    <r>
      <rPr>
        <sz val="10"/>
        <rFont val="標楷體"/>
        <family val="4"/>
      </rPr>
      <t>歲</t>
    </r>
    <r>
      <rPr>
        <sz val="10"/>
        <rFont val="Times New Roman"/>
        <family val="1"/>
      </rPr>
      <t>) Average Age</t>
    </r>
  </si>
  <si>
    <t>Age Distribution</t>
  </si>
  <si>
    <r>
      <rPr>
        <sz val="10"/>
        <rFont val="標楷體"/>
        <family val="4"/>
      </rPr>
      <t>計</t>
    </r>
    <r>
      <rPr>
        <sz val="10"/>
        <rFont val="Times New Roman"/>
        <family val="1"/>
      </rPr>
      <t>Total</t>
    </r>
  </si>
  <si>
    <r>
      <rPr>
        <sz val="10"/>
        <rFont val="標楷體"/>
        <family val="4"/>
      </rPr>
      <t>男</t>
    </r>
    <r>
      <rPr>
        <sz val="10"/>
        <rFont val="Times New Roman"/>
        <family val="1"/>
      </rPr>
      <t>Male</t>
    </r>
  </si>
  <si>
    <r>
      <rPr>
        <sz val="10"/>
        <rFont val="標楷體"/>
        <family val="4"/>
      </rPr>
      <t>女</t>
    </r>
    <r>
      <rPr>
        <sz val="10"/>
        <rFont val="Times New Roman"/>
        <family val="1"/>
      </rPr>
      <t>Female</t>
    </r>
  </si>
  <si>
    <r>
      <rPr>
        <sz val="10"/>
        <rFont val="標楷體"/>
        <family val="4"/>
      </rPr>
      <t xml:space="preserve">訓練人數
</t>
    </r>
    <r>
      <rPr>
        <sz val="10"/>
        <rFont val="Times New Roman"/>
        <family val="1"/>
      </rPr>
      <t>Individuals
 Trained 
Population</t>
    </r>
  </si>
  <si>
    <r>
      <rPr>
        <sz val="10"/>
        <rFont val="標楷體"/>
        <family val="4"/>
      </rPr>
      <t xml:space="preserve">及格人數
</t>
    </r>
    <r>
      <rPr>
        <sz val="10"/>
        <rFont val="Times New Roman"/>
        <family val="1"/>
      </rPr>
      <t>Qualified
Population</t>
    </r>
  </si>
  <si>
    <r>
      <rPr>
        <sz val="10"/>
        <rFont val="標楷體"/>
        <family val="4"/>
      </rPr>
      <t xml:space="preserve">不及格人數
</t>
    </r>
    <r>
      <rPr>
        <sz val="10"/>
        <rFont val="Times New Roman"/>
        <family val="1"/>
      </rPr>
      <t>Disqualified 
Population</t>
    </r>
  </si>
  <si>
    <r>
      <rPr>
        <sz val="10"/>
        <rFont val="標楷體"/>
        <family val="4"/>
      </rPr>
      <t>平均年齡</t>
    </r>
    <r>
      <rPr>
        <sz val="10"/>
        <rFont val="Times New Roman"/>
        <family val="1"/>
      </rPr>
      <t>(</t>
    </r>
    <r>
      <rPr>
        <sz val="10"/>
        <rFont val="標楷體"/>
        <family val="4"/>
      </rPr>
      <t>歲</t>
    </r>
    <r>
      <rPr>
        <sz val="10"/>
        <rFont val="Times New Roman"/>
        <family val="1"/>
      </rPr>
      <t>) Average Age</t>
    </r>
  </si>
  <si>
    <r>
      <t xml:space="preserve"> </t>
    </r>
    <r>
      <rPr>
        <sz val="10"/>
        <rFont val="標楷體"/>
        <family val="4"/>
      </rPr>
      <t>年</t>
    </r>
    <r>
      <rPr>
        <sz val="10"/>
        <rFont val="Times New Roman"/>
        <family val="1"/>
      </rPr>
      <t xml:space="preserve"> </t>
    </r>
    <r>
      <rPr>
        <sz val="10"/>
        <rFont val="標楷體"/>
        <family val="4"/>
      </rPr>
      <t>齡</t>
    </r>
    <r>
      <rPr>
        <sz val="10"/>
        <rFont val="Times New Roman"/>
        <family val="1"/>
      </rPr>
      <t xml:space="preserve"> </t>
    </r>
    <r>
      <rPr>
        <sz val="10"/>
        <rFont val="標楷體"/>
        <family val="4"/>
      </rPr>
      <t>分</t>
    </r>
    <r>
      <rPr>
        <sz val="10"/>
        <rFont val="Times New Roman"/>
        <family val="1"/>
      </rPr>
      <t xml:space="preserve"> </t>
    </r>
    <r>
      <rPr>
        <sz val="10"/>
        <rFont val="標楷體"/>
        <family val="4"/>
      </rPr>
      <t>布</t>
    </r>
    <r>
      <rPr>
        <sz val="10"/>
        <rFont val="Times New Roman"/>
        <family val="1"/>
      </rPr>
      <t xml:space="preserve"> </t>
    </r>
  </si>
  <si>
    <t>Age Distribution</t>
  </si>
  <si>
    <r>
      <rPr>
        <sz val="10"/>
        <rFont val="標楷體"/>
        <family val="4"/>
      </rPr>
      <t>教</t>
    </r>
    <r>
      <rPr>
        <sz val="10"/>
        <rFont val="Times New Roman"/>
        <family val="1"/>
      </rPr>
      <t xml:space="preserve">       </t>
    </r>
    <r>
      <rPr>
        <sz val="10"/>
        <rFont val="標楷體"/>
        <family val="4"/>
      </rPr>
      <t>育</t>
    </r>
    <r>
      <rPr>
        <sz val="10"/>
        <rFont val="Times New Roman"/>
        <family val="1"/>
      </rPr>
      <t xml:space="preserve">       </t>
    </r>
    <r>
      <rPr>
        <sz val="10"/>
        <rFont val="標楷體"/>
        <family val="4"/>
      </rPr>
      <t>程</t>
    </r>
    <r>
      <rPr>
        <sz val="10"/>
        <rFont val="Times New Roman"/>
        <family val="1"/>
      </rPr>
      <t xml:space="preserve">       </t>
    </r>
    <r>
      <rPr>
        <sz val="10"/>
        <rFont val="標楷體"/>
        <family val="4"/>
      </rPr>
      <t xml:space="preserve">度
</t>
    </r>
    <r>
      <rPr>
        <sz val="10"/>
        <rFont val="Times New Roman"/>
        <family val="1"/>
      </rPr>
      <t xml:space="preserve">Education Level
</t>
    </r>
  </si>
  <si>
    <r>
      <rPr>
        <sz val="10"/>
        <rFont val="標楷體"/>
        <family val="4"/>
      </rPr>
      <t>計</t>
    </r>
    <r>
      <rPr>
        <sz val="10"/>
        <rFont val="Times New Roman"/>
        <family val="1"/>
      </rPr>
      <t>Total</t>
    </r>
  </si>
  <si>
    <r>
      <rPr>
        <sz val="10"/>
        <rFont val="標楷體"/>
        <family val="4"/>
      </rPr>
      <t>男</t>
    </r>
    <r>
      <rPr>
        <sz val="10"/>
        <rFont val="Times New Roman"/>
        <family val="1"/>
      </rPr>
      <t>Male</t>
    </r>
  </si>
  <si>
    <r>
      <rPr>
        <sz val="10"/>
        <rFont val="標楷體"/>
        <family val="4"/>
      </rPr>
      <t>女</t>
    </r>
    <r>
      <rPr>
        <sz val="10"/>
        <rFont val="Times New Roman"/>
        <family val="1"/>
      </rPr>
      <t>Female</t>
    </r>
  </si>
  <si>
    <t>時數
(小時)
Hours　　　　</t>
  </si>
  <si>
    <r>
      <rPr>
        <sz val="10"/>
        <rFont val="標楷體"/>
        <family val="4"/>
      </rPr>
      <t xml:space="preserve">訓練進修名稱
</t>
    </r>
    <r>
      <rPr>
        <sz val="10"/>
        <rFont val="Times New Roman"/>
        <family val="1"/>
      </rPr>
      <t>Categories of Training and Education</t>
    </r>
  </si>
  <si>
    <r>
      <t xml:space="preserve"> </t>
    </r>
    <r>
      <rPr>
        <sz val="10"/>
        <rFont val="標楷體"/>
        <family val="4"/>
      </rPr>
      <t>總　　　計</t>
    </r>
    <r>
      <rPr>
        <sz val="10"/>
        <rFont val="Times New Roman"/>
        <family val="1"/>
      </rPr>
      <t xml:space="preserve"> Cumulative</t>
    </r>
  </si>
  <si>
    <r>
      <rPr>
        <sz val="10"/>
        <rFont val="標楷體"/>
        <family val="4"/>
      </rPr>
      <t xml:space="preserve">國內進修
</t>
    </r>
    <r>
      <rPr>
        <sz val="10"/>
        <rFont val="Times New Roman"/>
        <family val="1"/>
      </rPr>
      <t>Domestic Education</t>
    </r>
    <r>
      <rPr>
        <sz val="10"/>
        <rFont val="標楷體"/>
        <family val="4"/>
      </rPr>
      <t>　　　</t>
    </r>
  </si>
  <si>
    <r>
      <rPr>
        <sz val="10"/>
        <rFont val="標楷體"/>
        <family val="4"/>
      </rPr>
      <t>國外進修</t>
    </r>
    <r>
      <rPr>
        <sz val="10"/>
        <rFont val="Times New Roman"/>
        <family val="1"/>
      </rPr>
      <t xml:space="preserve"> 
Overseas Education</t>
    </r>
  </si>
  <si>
    <r>
      <rPr>
        <sz val="14"/>
        <rFont val="標楷體"/>
        <family val="4"/>
      </rPr>
      <t>表</t>
    </r>
    <r>
      <rPr>
        <sz val="14"/>
        <rFont val="Times New Roman"/>
        <family val="1"/>
      </rPr>
      <t xml:space="preserve"> 36</t>
    </r>
    <r>
      <rPr>
        <sz val="14"/>
        <rFont val="標楷體"/>
        <family val="4"/>
      </rPr>
      <t>　其他相關訓練</t>
    </r>
    <r>
      <rPr>
        <sz val="14"/>
        <rFont val="Times New Roman"/>
        <family val="1"/>
      </rPr>
      <t xml:space="preserve"> (</t>
    </r>
    <r>
      <rPr>
        <sz val="14"/>
        <rFont val="標楷體"/>
        <family val="4"/>
      </rPr>
      <t>續</t>
    </r>
  </si>
  <si>
    <t>Table 36 Other Training Programs(</t>
  </si>
  <si>
    <r>
      <rPr>
        <sz val="14"/>
        <rFont val="標楷體"/>
        <family val="4"/>
      </rPr>
      <t>表</t>
    </r>
    <r>
      <rPr>
        <sz val="14"/>
        <rFont val="Times New Roman"/>
        <family val="1"/>
      </rPr>
      <t xml:space="preserve"> 36</t>
    </r>
    <r>
      <rPr>
        <sz val="14"/>
        <rFont val="標楷體"/>
        <family val="4"/>
      </rPr>
      <t>　其他相關訓練</t>
    </r>
    <r>
      <rPr>
        <sz val="14"/>
        <rFont val="Times New Roman"/>
        <family val="1"/>
      </rPr>
      <t xml:space="preserve"> (</t>
    </r>
    <r>
      <rPr>
        <sz val="14"/>
        <rFont val="標楷體"/>
        <family val="4"/>
      </rPr>
      <t>續</t>
    </r>
  </si>
  <si>
    <t>Table 36 Other Training Programs(</t>
  </si>
  <si>
    <r>
      <rPr>
        <sz val="10"/>
        <rFont val="標楷體"/>
        <family val="4"/>
      </rPr>
      <t>年</t>
    </r>
    <r>
      <rPr>
        <sz val="10"/>
        <rFont val="Times New Roman"/>
        <family val="1"/>
      </rPr>
      <t xml:space="preserve">   </t>
    </r>
    <r>
      <rPr>
        <sz val="10"/>
        <rFont val="標楷體"/>
        <family val="4"/>
      </rPr>
      <t>齡</t>
    </r>
    <r>
      <rPr>
        <sz val="10"/>
        <rFont val="Times New Roman"/>
        <family val="1"/>
      </rPr>
      <t xml:space="preserve">   </t>
    </r>
    <r>
      <rPr>
        <sz val="10"/>
        <rFont val="標楷體"/>
        <family val="4"/>
      </rPr>
      <t>分</t>
    </r>
    <r>
      <rPr>
        <sz val="10"/>
        <rFont val="Times New Roman"/>
        <family val="1"/>
      </rPr>
      <t xml:space="preserve">   </t>
    </r>
    <r>
      <rPr>
        <sz val="10"/>
        <rFont val="標楷體"/>
        <family val="4"/>
      </rPr>
      <t>布</t>
    </r>
  </si>
  <si>
    <t>Training</t>
  </si>
  <si>
    <r>
      <t>97</t>
    </r>
    <r>
      <rPr>
        <sz val="10"/>
        <rFont val="細明體"/>
        <family val="3"/>
      </rPr>
      <t xml:space="preserve">年
</t>
    </r>
    <r>
      <rPr>
        <sz val="10"/>
        <rFont val="Times New Roman"/>
        <family val="1"/>
      </rPr>
      <t>Year 2008</t>
    </r>
  </si>
  <si>
    <r>
      <t>3.</t>
    </r>
    <r>
      <rPr>
        <sz val="10"/>
        <rFont val="標楷體"/>
        <family val="4"/>
      </rPr>
      <t>升任官等訓練</t>
    </r>
    <r>
      <rPr>
        <sz val="10"/>
        <rFont val="Times New Roman"/>
        <family val="1"/>
      </rPr>
      <t xml:space="preserve"> 
   Rank promotion Training</t>
    </r>
  </si>
  <si>
    <r>
      <t xml:space="preserve">公務人員考試錄取人員訓練
</t>
    </r>
    <r>
      <rPr>
        <sz val="8"/>
        <rFont val="Times New Roman"/>
        <family val="1"/>
      </rPr>
      <t>Training for Personnel Newly Qualified Through Civil Service Exams</t>
    </r>
  </si>
  <si>
    <r>
      <t>1.</t>
    </r>
    <r>
      <rPr>
        <sz val="9"/>
        <rFont val="標楷體"/>
        <family val="4"/>
      </rPr>
      <t xml:space="preserve">高等普通初等考試錄取人員訓練
</t>
    </r>
    <r>
      <rPr>
        <sz val="9"/>
        <rFont val="Times New Roman"/>
        <family val="1"/>
      </rPr>
      <t xml:space="preserve">   Training for Elementray, Junior and Senior
   Civil Service Examination Qualifiers      </t>
    </r>
  </si>
  <si>
    <r>
      <t>2.</t>
    </r>
    <r>
      <rPr>
        <sz val="9"/>
        <rFont val="標楷體"/>
        <family val="4"/>
      </rPr>
      <t xml:space="preserve">特種考試錄取人員訓練
</t>
    </r>
    <r>
      <rPr>
        <sz val="9"/>
        <rFont val="Times New Roman"/>
        <family val="1"/>
      </rPr>
      <t xml:space="preserve">   Training for Special Civil Service
   Examination Qualifiers       </t>
    </r>
  </si>
  <si>
    <r>
      <rPr>
        <sz val="10"/>
        <rFont val="標楷體"/>
        <family val="4"/>
      </rPr>
      <t xml:space="preserve">終身學習
</t>
    </r>
    <r>
      <rPr>
        <sz val="10"/>
        <rFont val="Times New Roman"/>
        <family val="1"/>
      </rPr>
      <t xml:space="preserve">Life-Long Learning </t>
    </r>
    <r>
      <rPr>
        <sz val="10"/>
        <rFont val="標楷體"/>
        <family val="4"/>
      </rPr>
      <t>　　</t>
    </r>
  </si>
  <si>
    <t>From 2000 To 2009</t>
  </si>
  <si>
    <t>平均每人時數
Hours per Individual　　　　</t>
  </si>
  <si>
    <t>人次(次)
Number of Attendees　　　　</t>
  </si>
  <si>
    <t>人數(人)
Number of Individuals　　　</t>
  </si>
  <si>
    <t>單位：人</t>
  </si>
  <si>
    <t>Unit:%</t>
  </si>
  <si>
    <t>委任公務人員晉升薦任官等</t>
  </si>
  <si>
    <t>Elementary to Junior Rank Promotion</t>
  </si>
  <si>
    <r>
      <rPr>
        <sz val="10"/>
        <rFont val="標楷體"/>
        <family val="4"/>
      </rPr>
      <t>男</t>
    </r>
    <r>
      <rPr>
        <sz val="10"/>
        <rFont val="Times New Roman"/>
        <family val="1"/>
      </rPr>
      <t xml:space="preserve"> Male</t>
    </r>
  </si>
  <si>
    <r>
      <rPr>
        <sz val="10"/>
        <rFont val="標楷體"/>
        <family val="4"/>
      </rPr>
      <t>女</t>
    </r>
    <r>
      <rPr>
        <sz val="10"/>
        <rFont val="Times New Roman"/>
        <family val="1"/>
      </rPr>
      <t xml:space="preserve"> Female</t>
    </r>
  </si>
  <si>
    <r>
      <t>93</t>
    </r>
    <r>
      <rPr>
        <sz val="10"/>
        <rFont val="標楷體"/>
        <family val="4"/>
      </rPr>
      <t xml:space="preserve">年
</t>
    </r>
    <r>
      <rPr>
        <sz val="10"/>
        <rFont val="Times New Roman"/>
        <family val="1"/>
      </rPr>
      <t>Year 2004</t>
    </r>
  </si>
  <si>
    <r>
      <t>94</t>
    </r>
    <r>
      <rPr>
        <sz val="10"/>
        <rFont val="標楷體"/>
        <family val="4"/>
      </rPr>
      <t xml:space="preserve">年
</t>
    </r>
    <r>
      <rPr>
        <sz val="10"/>
        <rFont val="Times New Roman"/>
        <family val="1"/>
      </rPr>
      <t>Year 2005</t>
    </r>
  </si>
  <si>
    <r>
      <t>95</t>
    </r>
    <r>
      <rPr>
        <sz val="10"/>
        <rFont val="標楷體"/>
        <family val="4"/>
      </rPr>
      <t xml:space="preserve">年
</t>
    </r>
    <r>
      <rPr>
        <sz val="10"/>
        <rFont val="Times New Roman"/>
        <family val="1"/>
      </rPr>
      <t>Year 2006</t>
    </r>
  </si>
  <si>
    <r>
      <t>96</t>
    </r>
    <r>
      <rPr>
        <sz val="10"/>
        <rFont val="標楷體"/>
        <family val="4"/>
      </rPr>
      <t xml:space="preserve">年
</t>
    </r>
    <r>
      <rPr>
        <sz val="10"/>
        <rFont val="Times New Roman"/>
        <family val="1"/>
      </rPr>
      <t>Year 2007</t>
    </r>
  </si>
  <si>
    <r>
      <t>98</t>
    </r>
    <r>
      <rPr>
        <sz val="10"/>
        <rFont val="標楷體"/>
        <family val="4"/>
      </rPr>
      <t xml:space="preserve">年
</t>
    </r>
    <r>
      <rPr>
        <sz val="10"/>
        <rFont val="Times New Roman"/>
        <family val="1"/>
      </rPr>
      <t>Year 2009</t>
    </r>
  </si>
  <si>
    <r>
      <t>99</t>
    </r>
    <r>
      <rPr>
        <sz val="10"/>
        <rFont val="標楷體"/>
        <family val="4"/>
      </rPr>
      <t xml:space="preserve">年
</t>
    </r>
    <r>
      <rPr>
        <sz val="10"/>
        <rFont val="Times New Roman"/>
        <family val="1"/>
      </rPr>
      <t>Year 2010</t>
    </r>
  </si>
  <si>
    <r>
      <t>100</t>
    </r>
    <r>
      <rPr>
        <sz val="10"/>
        <rFont val="標楷體"/>
        <family val="4"/>
      </rPr>
      <t xml:space="preserve">年
</t>
    </r>
    <r>
      <rPr>
        <sz val="10"/>
        <rFont val="Times New Roman"/>
        <family val="1"/>
      </rPr>
      <t>Year 2011</t>
    </r>
  </si>
  <si>
    <r>
      <t>93</t>
    </r>
    <r>
      <rPr>
        <sz val="10"/>
        <rFont val="標楷體"/>
        <family val="4"/>
      </rPr>
      <t>年</t>
    </r>
    <r>
      <rPr>
        <sz val="10"/>
        <rFont val="Times New Roman"/>
        <family val="1"/>
      </rPr>
      <t xml:space="preserve"> 2004</t>
    </r>
  </si>
  <si>
    <r>
      <t>94</t>
    </r>
    <r>
      <rPr>
        <sz val="10"/>
        <rFont val="標楷體"/>
        <family val="4"/>
      </rPr>
      <t>年</t>
    </r>
    <r>
      <rPr>
        <sz val="10"/>
        <rFont val="Times New Roman"/>
        <family val="1"/>
      </rPr>
      <t xml:space="preserve"> 2005</t>
    </r>
  </si>
  <si>
    <t>臺灣省及福建省基層公務人員</t>
  </si>
  <si>
    <r>
      <t>95</t>
    </r>
    <r>
      <rPr>
        <sz val="10"/>
        <rFont val="標楷體"/>
        <family val="4"/>
      </rPr>
      <t>年</t>
    </r>
    <r>
      <rPr>
        <sz val="10"/>
        <rFont val="Times New Roman"/>
        <family val="1"/>
      </rPr>
      <t xml:space="preserve"> 2006</t>
    </r>
  </si>
  <si>
    <r>
      <t>96</t>
    </r>
    <r>
      <rPr>
        <sz val="10"/>
        <rFont val="標楷體"/>
        <family val="4"/>
      </rPr>
      <t>年</t>
    </r>
    <r>
      <rPr>
        <sz val="10"/>
        <rFont val="Times New Roman"/>
        <family val="1"/>
      </rPr>
      <t xml:space="preserve"> 2007</t>
    </r>
  </si>
  <si>
    <r>
      <t>97</t>
    </r>
    <r>
      <rPr>
        <sz val="10"/>
        <rFont val="標楷體"/>
        <family val="4"/>
      </rPr>
      <t>年</t>
    </r>
    <r>
      <rPr>
        <sz val="10"/>
        <rFont val="Times New Roman"/>
        <family val="1"/>
      </rPr>
      <t xml:space="preserve"> 2008</t>
    </r>
  </si>
  <si>
    <r>
      <t>98</t>
    </r>
    <r>
      <rPr>
        <sz val="10"/>
        <rFont val="標楷體"/>
        <family val="4"/>
      </rPr>
      <t>年</t>
    </r>
    <r>
      <rPr>
        <sz val="10"/>
        <rFont val="Times New Roman"/>
        <family val="1"/>
      </rPr>
      <t xml:space="preserve"> 2009</t>
    </r>
  </si>
  <si>
    <r>
      <t>99</t>
    </r>
    <r>
      <rPr>
        <sz val="10"/>
        <rFont val="標楷體"/>
        <family val="4"/>
      </rPr>
      <t>年</t>
    </r>
    <r>
      <rPr>
        <sz val="10"/>
        <rFont val="Times New Roman"/>
        <family val="1"/>
      </rPr>
      <t xml:space="preserve"> 2010</t>
    </r>
  </si>
  <si>
    <r>
      <t>100</t>
    </r>
    <r>
      <rPr>
        <sz val="10"/>
        <rFont val="標楷體"/>
        <family val="4"/>
      </rPr>
      <t>年</t>
    </r>
    <r>
      <rPr>
        <sz val="10"/>
        <rFont val="Times New Roman"/>
        <family val="1"/>
      </rPr>
      <t xml:space="preserve"> 2011</t>
    </r>
  </si>
  <si>
    <t>薦任公務人員晉升簡任官等</t>
  </si>
  <si>
    <t>基礎訓練
Basic Training</t>
  </si>
  <si>
    <r>
      <rPr>
        <sz val="10"/>
        <rFont val="標楷體"/>
        <family val="4"/>
      </rPr>
      <t xml:space="preserve">進修
</t>
    </r>
    <r>
      <rPr>
        <sz val="10"/>
        <rFont val="Times New Roman"/>
        <family val="1"/>
      </rPr>
      <t>Education</t>
    </r>
  </si>
  <si>
    <t>Training</t>
  </si>
  <si>
    <r>
      <rPr>
        <sz val="10"/>
        <rFont val="標楷體"/>
        <family val="4"/>
      </rPr>
      <t>訓練</t>
    </r>
  </si>
  <si>
    <r>
      <t>總計</t>
    </r>
    <r>
      <rPr>
        <sz val="10"/>
        <rFont val="細明體"/>
        <family val="3"/>
      </rPr>
      <t xml:space="preserve">
Cumulative</t>
    </r>
  </si>
  <si>
    <r>
      <rPr>
        <sz val="10"/>
        <rFont val="標楷體"/>
        <family val="4"/>
      </rPr>
      <t>女</t>
    </r>
    <r>
      <rPr>
        <sz val="10"/>
        <rFont val="Times New Roman"/>
        <family val="1"/>
      </rPr>
      <t>Female</t>
    </r>
  </si>
  <si>
    <r>
      <rPr>
        <sz val="10"/>
        <rFont val="標楷體"/>
        <family val="4"/>
      </rPr>
      <t xml:space="preserve">計
</t>
    </r>
    <r>
      <rPr>
        <sz val="10"/>
        <rFont val="Times New Roman"/>
        <family val="1"/>
      </rPr>
      <t>Total</t>
    </r>
  </si>
  <si>
    <r>
      <t xml:space="preserve">總計
</t>
    </r>
    <r>
      <rPr>
        <sz val="10"/>
        <rFont val="Times New Roman"/>
        <family val="1"/>
      </rPr>
      <t>Cumulative</t>
    </r>
  </si>
  <si>
    <r>
      <t xml:space="preserve">及格
</t>
    </r>
    <r>
      <rPr>
        <sz val="10"/>
        <rFont val="Times New Roman"/>
        <family val="1"/>
      </rPr>
      <t>Qualified</t>
    </r>
  </si>
  <si>
    <r>
      <rPr>
        <sz val="10"/>
        <rFont val="標楷體"/>
        <family val="4"/>
      </rPr>
      <t xml:space="preserve">人數
</t>
    </r>
    <r>
      <rPr>
        <sz val="10"/>
        <rFont val="Times New Roman"/>
        <family val="1"/>
      </rPr>
      <t>Number of Individuals</t>
    </r>
    <r>
      <rPr>
        <sz val="10"/>
        <rFont val="標楷體"/>
        <family val="4"/>
      </rPr>
      <t>　　　</t>
    </r>
  </si>
  <si>
    <r>
      <t>百分比</t>
    </r>
    <r>
      <rPr>
        <sz val="10"/>
        <rFont val="細明體"/>
        <family val="3"/>
      </rPr>
      <t xml:space="preserve">
</t>
    </r>
    <r>
      <rPr>
        <sz val="10"/>
        <rFont val="Times New Roman"/>
        <family val="1"/>
      </rPr>
      <t>Percent</t>
    </r>
  </si>
  <si>
    <r>
      <t xml:space="preserve">不及格
</t>
    </r>
    <r>
      <rPr>
        <sz val="10"/>
        <rFont val="Times New Roman"/>
        <family val="1"/>
      </rPr>
      <t>Disqualified</t>
    </r>
  </si>
  <si>
    <r>
      <t xml:space="preserve">Unit </t>
    </r>
    <r>
      <rPr>
        <sz val="11"/>
        <rFont val="標楷體"/>
        <family val="4"/>
      </rPr>
      <t>：</t>
    </r>
    <r>
      <rPr>
        <sz val="11"/>
        <rFont val="Times New Roman"/>
        <family val="1"/>
      </rPr>
      <t>People</t>
    </r>
    <r>
      <rPr>
        <sz val="11"/>
        <rFont val="標楷體"/>
        <family val="4"/>
      </rPr>
      <t>；</t>
    </r>
    <r>
      <rPr>
        <sz val="11"/>
        <rFont val="Times New Roman"/>
        <family val="1"/>
      </rPr>
      <t>%</t>
    </r>
  </si>
  <si>
    <r>
      <t>單位：人；</t>
    </r>
    <r>
      <rPr>
        <sz val="12"/>
        <rFont val="Times New Roman"/>
        <family val="1"/>
      </rPr>
      <t>%</t>
    </r>
  </si>
  <si>
    <r>
      <t xml:space="preserve">  </t>
    </r>
    <r>
      <rPr>
        <sz val="10"/>
        <rFont val="標楷體"/>
        <family val="4"/>
      </rPr>
      <t>教</t>
    </r>
    <r>
      <rPr>
        <sz val="10"/>
        <rFont val="Times New Roman"/>
        <family val="1"/>
      </rPr>
      <t xml:space="preserve">       </t>
    </r>
    <r>
      <rPr>
        <sz val="10"/>
        <rFont val="標楷體"/>
        <family val="4"/>
      </rPr>
      <t>育</t>
    </r>
    <r>
      <rPr>
        <sz val="10"/>
        <rFont val="Times New Roman"/>
        <family val="1"/>
      </rPr>
      <t xml:space="preserve">       </t>
    </r>
    <r>
      <rPr>
        <sz val="10"/>
        <rFont val="標楷體"/>
        <family val="4"/>
      </rPr>
      <t>程</t>
    </r>
    <r>
      <rPr>
        <sz val="10"/>
        <rFont val="Times New Roman"/>
        <family val="1"/>
      </rPr>
      <t xml:space="preserve">       </t>
    </r>
    <r>
      <rPr>
        <sz val="10"/>
        <rFont val="標楷體"/>
        <family val="4"/>
      </rPr>
      <t>度</t>
    </r>
    <r>
      <rPr>
        <sz val="10"/>
        <rFont val="Times New Roman"/>
        <family val="1"/>
      </rPr>
      <t xml:space="preserve">    
Education Level</t>
    </r>
  </si>
  <si>
    <t>及格
Qualified</t>
  </si>
  <si>
    <t>不及格
Disqualified</t>
  </si>
  <si>
    <t>總計
Cumulative</t>
  </si>
  <si>
    <t>說明：1.本表資料以訓練期滿日該年完成訓練者為準。　　　</t>
  </si>
  <si>
    <t xml:space="preserve">Note:1.The information contained in this table is based on the year of training completed. </t>
  </si>
  <si>
    <r>
      <t>人</t>
    </r>
    <r>
      <rPr>
        <sz val="10"/>
        <rFont val="Times New Roman"/>
        <family val="1"/>
      </rPr>
      <t xml:space="preserve">    </t>
    </r>
    <r>
      <rPr>
        <sz val="10"/>
        <rFont val="標楷體"/>
        <family val="4"/>
      </rPr>
      <t>數</t>
    </r>
    <r>
      <rPr>
        <sz val="10"/>
        <rFont val="Times New Roman"/>
        <family val="1"/>
      </rPr>
      <t>Population</t>
    </r>
  </si>
  <si>
    <r>
      <t>百分比</t>
    </r>
    <r>
      <rPr>
        <sz val="10"/>
        <rFont val="Times New Roman"/>
        <family val="1"/>
      </rPr>
      <t>%</t>
    </r>
  </si>
  <si>
    <r>
      <t>男</t>
    </r>
    <r>
      <rPr>
        <sz val="10"/>
        <rFont val="Times New Roman"/>
        <family val="1"/>
      </rPr>
      <t>Male</t>
    </r>
  </si>
  <si>
    <r>
      <t>女</t>
    </r>
    <r>
      <rPr>
        <sz val="11"/>
        <rFont val="Times New Roman"/>
        <family val="1"/>
      </rPr>
      <t>Female</t>
    </r>
  </si>
  <si>
    <r>
      <t>平均年齡</t>
    </r>
    <r>
      <rPr>
        <sz val="10"/>
        <rFont val="Times New Roman"/>
        <family val="1"/>
      </rPr>
      <t>Average Age</t>
    </r>
  </si>
  <si>
    <r>
      <t>女性學員比例</t>
    </r>
    <r>
      <rPr>
        <sz val="10"/>
        <rFont val="Times New Roman"/>
        <family val="1"/>
      </rPr>
      <t>Ratio of Female</t>
    </r>
  </si>
  <si>
    <r>
      <rPr>
        <sz val="10"/>
        <rFont val="標楷體"/>
        <family val="4"/>
      </rPr>
      <t>說明：</t>
    </r>
    <r>
      <rPr>
        <sz val="10"/>
        <rFont val="Times New Roman"/>
        <family val="1"/>
      </rPr>
      <t>1.</t>
    </r>
    <r>
      <rPr>
        <sz val="10"/>
        <rFont val="標楷體"/>
        <family val="4"/>
      </rPr>
      <t>本表資料以訓練期滿日該年完成訓練者為準。</t>
    </r>
  </si>
  <si>
    <r>
      <t xml:space="preserve">             </t>
    </r>
    <r>
      <rPr>
        <sz val="10"/>
        <rFont val="標楷體"/>
        <family val="4"/>
      </rPr>
      <t>2.自93年起增加教育程度統計，爰教育程度欄內之合計數及各訓練別之小計數均自93年起累計。</t>
    </r>
  </si>
  <si>
    <t xml:space="preserve">       2.The variable of "Education Level" was added beginning 2004.  Entries in the column of "Education Level" and the 
           subtotals of all categories of training are recorded beginning 2004.</t>
  </si>
  <si>
    <r>
      <t>1.</t>
    </r>
    <r>
      <rPr>
        <sz val="10"/>
        <rFont val="標楷體"/>
        <family val="4"/>
      </rPr>
      <t xml:space="preserve">高等普通初等考試錄取人員訓練
</t>
    </r>
    <r>
      <rPr>
        <sz val="10"/>
        <rFont val="Times New Roman"/>
        <family val="1"/>
      </rPr>
      <t xml:space="preserve">  Training for Elementray,  Junior and Senior Civil
  Service Examination Qualifiers      </t>
    </r>
  </si>
  <si>
    <t xml:space="preserve"> 在職訓練  
On-the-job training</t>
  </si>
  <si>
    <r>
      <t>5.</t>
    </r>
    <r>
      <rPr>
        <sz val="10"/>
        <rFont val="標楷體"/>
        <family val="4"/>
      </rPr>
      <t>行政中立訓練</t>
    </r>
    <r>
      <rPr>
        <sz val="10"/>
        <rFont val="Times New Roman"/>
        <family val="1"/>
      </rPr>
      <t xml:space="preserve"> 
   Rank promotion Training</t>
    </r>
  </si>
  <si>
    <t xml:space="preserve">Note: 1.The information contained in this table is based on the year of training completed. </t>
  </si>
  <si>
    <t xml:space="preserve"> 在職訓練  
In-service training</t>
  </si>
  <si>
    <t xml:space="preserve"> </t>
  </si>
  <si>
    <t xml:space="preserve">   </t>
  </si>
  <si>
    <r>
      <rPr>
        <sz val="10"/>
        <rFont val="標楷體"/>
        <family val="4"/>
      </rPr>
      <t>未滿</t>
    </r>
    <r>
      <rPr>
        <sz val="10"/>
        <rFont val="Times New Roman"/>
        <family val="1"/>
      </rPr>
      <t>20</t>
    </r>
    <r>
      <rPr>
        <sz val="10"/>
        <rFont val="標楷體"/>
        <family val="4"/>
      </rPr>
      <t xml:space="preserve">歲
</t>
    </r>
    <r>
      <rPr>
        <sz val="10"/>
        <rFont val="Times New Roman"/>
        <family val="1"/>
      </rPr>
      <t>Under 20 years old</t>
    </r>
  </si>
  <si>
    <r>
      <t>20</t>
    </r>
    <r>
      <rPr>
        <sz val="10"/>
        <rFont val="標楷體"/>
        <family val="4"/>
      </rPr>
      <t>～</t>
    </r>
    <r>
      <rPr>
        <sz val="10"/>
        <rFont val="Times New Roman"/>
        <family val="1"/>
      </rPr>
      <t>24</t>
    </r>
    <r>
      <rPr>
        <sz val="10"/>
        <rFont val="標楷體"/>
        <family val="4"/>
      </rPr>
      <t xml:space="preserve">歲
</t>
    </r>
    <r>
      <rPr>
        <sz val="10"/>
        <rFont val="Times New Roman"/>
        <family val="1"/>
      </rPr>
      <t>20</t>
    </r>
    <r>
      <rPr>
        <sz val="10"/>
        <rFont val="標楷體"/>
        <family val="4"/>
      </rPr>
      <t>～</t>
    </r>
    <r>
      <rPr>
        <sz val="10"/>
        <rFont val="Times New Roman"/>
        <family val="1"/>
      </rPr>
      <t>24 years old</t>
    </r>
  </si>
  <si>
    <r>
      <t>25</t>
    </r>
    <r>
      <rPr>
        <sz val="10"/>
        <rFont val="標楷體"/>
        <family val="4"/>
      </rPr>
      <t>～</t>
    </r>
    <r>
      <rPr>
        <sz val="10"/>
        <rFont val="Times New Roman"/>
        <family val="1"/>
      </rPr>
      <t>29</t>
    </r>
    <r>
      <rPr>
        <sz val="10"/>
        <rFont val="標楷體"/>
        <family val="4"/>
      </rPr>
      <t xml:space="preserve">歲
</t>
    </r>
    <r>
      <rPr>
        <sz val="10"/>
        <rFont val="Times New Roman"/>
        <family val="1"/>
      </rPr>
      <t>25</t>
    </r>
    <r>
      <rPr>
        <sz val="10"/>
        <rFont val="標楷體"/>
        <family val="4"/>
      </rPr>
      <t>～</t>
    </r>
    <r>
      <rPr>
        <sz val="10"/>
        <rFont val="Times New Roman"/>
        <family val="1"/>
      </rPr>
      <t>29 years old</t>
    </r>
  </si>
  <si>
    <r>
      <t>30</t>
    </r>
    <r>
      <rPr>
        <sz val="10"/>
        <rFont val="標楷體"/>
        <family val="4"/>
      </rPr>
      <t>～</t>
    </r>
    <r>
      <rPr>
        <sz val="10"/>
        <rFont val="Times New Roman"/>
        <family val="1"/>
      </rPr>
      <t>34</t>
    </r>
    <r>
      <rPr>
        <sz val="10"/>
        <rFont val="標楷體"/>
        <family val="4"/>
      </rPr>
      <t xml:space="preserve">歲
</t>
    </r>
    <r>
      <rPr>
        <sz val="10"/>
        <rFont val="Times New Roman"/>
        <family val="1"/>
      </rPr>
      <t>30</t>
    </r>
    <r>
      <rPr>
        <sz val="10"/>
        <rFont val="標楷體"/>
        <family val="4"/>
      </rPr>
      <t>～</t>
    </r>
    <r>
      <rPr>
        <sz val="10"/>
        <rFont val="Times New Roman"/>
        <family val="1"/>
      </rPr>
      <t>34 years old</t>
    </r>
  </si>
  <si>
    <r>
      <t>35</t>
    </r>
    <r>
      <rPr>
        <sz val="10"/>
        <rFont val="標楷體"/>
        <family val="4"/>
      </rPr>
      <t>～</t>
    </r>
    <r>
      <rPr>
        <sz val="10"/>
        <rFont val="Times New Roman"/>
        <family val="1"/>
      </rPr>
      <t>39</t>
    </r>
    <r>
      <rPr>
        <sz val="10"/>
        <rFont val="標楷體"/>
        <family val="4"/>
      </rPr>
      <t xml:space="preserve">歲
</t>
    </r>
    <r>
      <rPr>
        <sz val="10"/>
        <rFont val="Times New Roman"/>
        <family val="1"/>
      </rPr>
      <t>35</t>
    </r>
    <r>
      <rPr>
        <sz val="10"/>
        <rFont val="標楷體"/>
        <family val="4"/>
      </rPr>
      <t>～</t>
    </r>
    <r>
      <rPr>
        <sz val="10"/>
        <rFont val="Times New Roman"/>
        <family val="1"/>
      </rPr>
      <t>39 years old</t>
    </r>
  </si>
  <si>
    <r>
      <t>40</t>
    </r>
    <r>
      <rPr>
        <sz val="10"/>
        <rFont val="標楷體"/>
        <family val="4"/>
      </rPr>
      <t>～</t>
    </r>
    <r>
      <rPr>
        <sz val="10"/>
        <rFont val="Times New Roman"/>
        <family val="1"/>
      </rPr>
      <t>44</t>
    </r>
    <r>
      <rPr>
        <sz val="10"/>
        <rFont val="標楷體"/>
        <family val="4"/>
      </rPr>
      <t xml:space="preserve">歲
</t>
    </r>
    <r>
      <rPr>
        <sz val="10"/>
        <rFont val="Times New Roman"/>
        <family val="1"/>
      </rPr>
      <t>40</t>
    </r>
    <r>
      <rPr>
        <sz val="10"/>
        <rFont val="標楷體"/>
        <family val="4"/>
      </rPr>
      <t>～</t>
    </r>
    <r>
      <rPr>
        <sz val="10"/>
        <rFont val="Times New Roman"/>
        <family val="1"/>
      </rPr>
      <t>44 years old</t>
    </r>
  </si>
  <si>
    <r>
      <t>45</t>
    </r>
    <r>
      <rPr>
        <sz val="10"/>
        <rFont val="標楷體"/>
        <family val="4"/>
      </rPr>
      <t>～</t>
    </r>
    <r>
      <rPr>
        <sz val="10"/>
        <rFont val="Times New Roman"/>
        <family val="1"/>
      </rPr>
      <t>49</t>
    </r>
    <r>
      <rPr>
        <sz val="10"/>
        <rFont val="標楷體"/>
        <family val="4"/>
      </rPr>
      <t xml:space="preserve">歲
</t>
    </r>
    <r>
      <rPr>
        <sz val="10"/>
        <rFont val="Times New Roman"/>
        <family val="1"/>
      </rPr>
      <t>45</t>
    </r>
    <r>
      <rPr>
        <sz val="10"/>
        <rFont val="標楷體"/>
        <family val="4"/>
      </rPr>
      <t>～</t>
    </r>
    <r>
      <rPr>
        <sz val="10"/>
        <rFont val="Times New Roman"/>
        <family val="1"/>
      </rPr>
      <t>49 years old</t>
    </r>
  </si>
  <si>
    <r>
      <t>50</t>
    </r>
    <r>
      <rPr>
        <sz val="10"/>
        <rFont val="標楷體"/>
        <family val="4"/>
      </rPr>
      <t>～</t>
    </r>
    <r>
      <rPr>
        <sz val="10"/>
        <rFont val="Times New Roman"/>
        <family val="1"/>
      </rPr>
      <t>54</t>
    </r>
    <r>
      <rPr>
        <sz val="10"/>
        <rFont val="標楷體"/>
        <family val="4"/>
      </rPr>
      <t xml:space="preserve">歲
</t>
    </r>
    <r>
      <rPr>
        <sz val="10"/>
        <rFont val="Times New Roman"/>
        <family val="1"/>
      </rPr>
      <t>50</t>
    </r>
    <r>
      <rPr>
        <sz val="10"/>
        <rFont val="標楷體"/>
        <family val="4"/>
      </rPr>
      <t>～</t>
    </r>
    <r>
      <rPr>
        <sz val="10"/>
        <rFont val="Times New Roman"/>
        <family val="1"/>
      </rPr>
      <t>54 years old</t>
    </r>
  </si>
  <si>
    <r>
      <t>55</t>
    </r>
    <r>
      <rPr>
        <sz val="10"/>
        <rFont val="標楷體"/>
        <family val="4"/>
      </rPr>
      <t>～</t>
    </r>
    <r>
      <rPr>
        <sz val="10"/>
        <rFont val="Times New Roman"/>
        <family val="1"/>
      </rPr>
      <t>59</t>
    </r>
    <r>
      <rPr>
        <sz val="10"/>
        <rFont val="標楷體"/>
        <family val="4"/>
      </rPr>
      <t xml:space="preserve">歲
</t>
    </r>
    <r>
      <rPr>
        <sz val="10"/>
        <rFont val="Times New Roman"/>
        <family val="1"/>
      </rPr>
      <t>55</t>
    </r>
    <r>
      <rPr>
        <sz val="10"/>
        <rFont val="標楷體"/>
        <family val="4"/>
      </rPr>
      <t>～</t>
    </r>
    <r>
      <rPr>
        <sz val="10"/>
        <rFont val="Times New Roman"/>
        <family val="1"/>
      </rPr>
      <t>59 years old</t>
    </r>
  </si>
  <si>
    <t xml:space="preserve">           subtotals of all categories of training are recorded beginning 2004.</t>
  </si>
  <si>
    <t>Unit：People</t>
  </si>
  <si>
    <t xml:space="preserve"> Age Distribution</t>
  </si>
  <si>
    <r>
      <t xml:space="preserve">年齡分布  </t>
    </r>
    <r>
      <rPr>
        <sz val="10"/>
        <rFont val="Times New Roman"/>
        <family val="1"/>
      </rPr>
      <t xml:space="preserve"> 
</t>
    </r>
  </si>
  <si>
    <r>
      <t>60歲以上</t>
    </r>
    <r>
      <rPr>
        <sz val="10"/>
        <rFont val="細明體"/>
        <family val="3"/>
      </rPr>
      <t xml:space="preserve">
</t>
    </r>
    <r>
      <rPr>
        <sz val="10"/>
        <rFont val="Times New Roman"/>
        <family val="1"/>
      </rPr>
      <t>above 60 years old</t>
    </r>
  </si>
  <si>
    <t>Age Distribution</t>
  </si>
  <si>
    <r>
      <t xml:space="preserve"> 年齡分布  </t>
    </r>
    <r>
      <rPr>
        <sz val="10"/>
        <rFont val="Times New Roman"/>
        <family val="1"/>
      </rPr>
      <t xml:space="preserve"> </t>
    </r>
  </si>
  <si>
    <t>單位：人</t>
  </si>
  <si>
    <t>平均年齡
(歲)
 Average
 Age</t>
  </si>
  <si>
    <t>教       育       程       度                  Education Level</t>
  </si>
  <si>
    <r>
      <t xml:space="preserve"> 年齡分布  </t>
    </r>
    <r>
      <rPr>
        <sz val="10"/>
        <rFont val="Times New Roman"/>
        <family val="1"/>
      </rPr>
      <t xml:space="preserve"> </t>
    </r>
  </si>
  <si>
    <r>
      <t xml:space="preserve">  </t>
    </r>
    <r>
      <rPr>
        <sz val="10"/>
        <rFont val="標楷體"/>
        <family val="4"/>
      </rPr>
      <t>教</t>
    </r>
    <r>
      <rPr>
        <sz val="10"/>
        <rFont val="Times New Roman"/>
        <family val="1"/>
      </rPr>
      <t xml:space="preserve">       </t>
    </r>
    <r>
      <rPr>
        <sz val="10"/>
        <rFont val="標楷體"/>
        <family val="4"/>
      </rPr>
      <t>育</t>
    </r>
    <r>
      <rPr>
        <sz val="10"/>
        <rFont val="Times New Roman"/>
        <family val="1"/>
      </rPr>
      <t xml:space="preserve">       </t>
    </r>
    <r>
      <rPr>
        <sz val="10"/>
        <rFont val="標楷體"/>
        <family val="4"/>
      </rPr>
      <t>程</t>
    </r>
    <r>
      <rPr>
        <sz val="10"/>
        <rFont val="Times New Roman"/>
        <family val="1"/>
      </rPr>
      <t xml:space="preserve">       </t>
    </r>
    <r>
      <rPr>
        <sz val="10"/>
        <rFont val="標楷體"/>
        <family val="4"/>
      </rPr>
      <t>度</t>
    </r>
    <r>
      <rPr>
        <sz val="10"/>
        <rFont val="Times New Roman"/>
        <family val="1"/>
      </rPr>
      <t xml:space="preserve">    
Education Level</t>
    </r>
  </si>
  <si>
    <t>總計
Cumulative</t>
  </si>
  <si>
    <t>及格
Qualified</t>
  </si>
  <si>
    <t>不及格
Disqualified</t>
  </si>
  <si>
    <t>20～24歲
20～24 years</t>
  </si>
  <si>
    <t>25～29歲
25～29 years</t>
  </si>
  <si>
    <t>30～34歲
30～34 years</t>
  </si>
  <si>
    <t>35～39歲
35～39 years</t>
  </si>
  <si>
    <t>40～44歲
40～44 years</t>
  </si>
  <si>
    <t>45～49歲
45～49 years</t>
  </si>
  <si>
    <t>50～54歲
50～54 years</t>
  </si>
  <si>
    <t>55～59歲
55～59 years</t>
  </si>
  <si>
    <t xml:space="preserve">碩士以上
Master's 
degree
or above
</t>
  </si>
  <si>
    <t>總計
Cumulative</t>
  </si>
  <si>
    <r>
      <rPr>
        <sz val="10"/>
        <rFont val="標楷體"/>
        <family val="4"/>
      </rPr>
      <t>計</t>
    </r>
    <r>
      <rPr>
        <sz val="10"/>
        <rFont val="Times New Roman"/>
        <family val="1"/>
      </rPr>
      <t xml:space="preserve"> Total</t>
    </r>
  </si>
  <si>
    <r>
      <rPr>
        <sz val="10"/>
        <rFont val="標楷體"/>
        <family val="4"/>
      </rPr>
      <t>男</t>
    </r>
    <r>
      <rPr>
        <sz val="10"/>
        <rFont val="Times New Roman"/>
        <family val="1"/>
      </rPr>
      <t xml:space="preserve"> Male</t>
    </r>
  </si>
  <si>
    <r>
      <rPr>
        <sz val="10"/>
        <rFont val="標楷體"/>
        <family val="4"/>
      </rPr>
      <t>女</t>
    </r>
    <r>
      <rPr>
        <sz val="10"/>
        <rFont val="Times New Roman"/>
        <family val="1"/>
      </rPr>
      <t xml:space="preserve"> Female</t>
    </r>
  </si>
  <si>
    <t xml:space="preserve">       2.The variable of "Education Level" was added beginning 2004.  Entries in the column of "Education Level" and the 
           subtotals of all categories of training are recorded beginning 2004.</t>
  </si>
  <si>
    <t>單位：人次</t>
  </si>
  <si>
    <r>
      <rPr>
        <sz val="10"/>
        <rFont val="標楷體"/>
        <family val="4"/>
      </rPr>
      <t>項目別</t>
    </r>
    <r>
      <rPr>
        <sz val="10"/>
        <rFont val="Times New Roman"/>
        <family val="1"/>
      </rPr>
      <t>Items</t>
    </r>
  </si>
  <si>
    <r>
      <t>總計</t>
    </r>
    <r>
      <rPr>
        <sz val="8"/>
        <rFont val="Times New Roman"/>
        <family val="1"/>
      </rPr>
      <t>Total</t>
    </r>
  </si>
  <si>
    <t>專班訓練
Special Class Training</t>
  </si>
  <si>
    <t>專題講演及座談
Special lectures and Semindrs</t>
  </si>
  <si>
    <t>數位學習          E-Learning</t>
  </si>
  <si>
    <r>
      <t>合計</t>
    </r>
    <r>
      <rPr>
        <sz val="8"/>
        <rFont val="Times New Roman"/>
        <family val="1"/>
      </rPr>
      <t>Cumulative</t>
    </r>
  </si>
  <si>
    <t>網路學習 Network Learning</t>
  </si>
  <si>
    <t>視聽學習 Audio-Visual Learning</t>
  </si>
  <si>
    <r>
      <rPr>
        <sz val="10"/>
        <rFont val="標楷體"/>
        <family val="4"/>
      </rPr>
      <t>適用對象</t>
    </r>
    <r>
      <rPr>
        <sz val="10"/>
        <rFont val="Times New Roman"/>
        <family val="1"/>
      </rPr>
      <t xml:space="preserve"> Applicable Individuals</t>
    </r>
  </si>
  <si>
    <r>
      <rPr>
        <sz val="10"/>
        <rFont val="標楷體"/>
        <family val="4"/>
      </rPr>
      <t>準用對象</t>
    </r>
    <r>
      <rPr>
        <sz val="10"/>
        <rFont val="Times New Roman"/>
        <family val="1"/>
      </rPr>
      <t xml:space="preserve"> Permitted Individuals</t>
    </r>
  </si>
  <si>
    <r>
      <t>93</t>
    </r>
    <r>
      <rPr>
        <sz val="10"/>
        <rFont val="標楷體"/>
        <family val="4"/>
      </rPr>
      <t>年</t>
    </r>
    <r>
      <rPr>
        <sz val="10"/>
        <rFont val="Times New Roman"/>
        <family val="1"/>
      </rPr>
      <t xml:space="preserve"> 2004</t>
    </r>
  </si>
  <si>
    <r>
      <t>94</t>
    </r>
    <r>
      <rPr>
        <sz val="10"/>
        <rFont val="標楷體"/>
        <family val="4"/>
      </rPr>
      <t>年</t>
    </r>
    <r>
      <rPr>
        <sz val="10"/>
        <rFont val="Times New Roman"/>
        <family val="1"/>
      </rPr>
      <t xml:space="preserve"> 2005</t>
    </r>
  </si>
  <si>
    <r>
      <t>95</t>
    </r>
    <r>
      <rPr>
        <sz val="10"/>
        <rFont val="標楷體"/>
        <family val="4"/>
      </rPr>
      <t>年</t>
    </r>
    <r>
      <rPr>
        <sz val="10"/>
        <rFont val="Times New Roman"/>
        <family val="1"/>
      </rPr>
      <t xml:space="preserve"> 2006</t>
    </r>
  </si>
  <si>
    <r>
      <t>96</t>
    </r>
    <r>
      <rPr>
        <sz val="10"/>
        <rFont val="標楷體"/>
        <family val="4"/>
      </rPr>
      <t>年</t>
    </r>
    <r>
      <rPr>
        <sz val="10"/>
        <rFont val="Times New Roman"/>
        <family val="1"/>
      </rPr>
      <t xml:space="preserve"> 2007</t>
    </r>
  </si>
  <si>
    <r>
      <t>97</t>
    </r>
    <r>
      <rPr>
        <sz val="10"/>
        <rFont val="標楷體"/>
        <family val="4"/>
      </rPr>
      <t>年</t>
    </r>
    <r>
      <rPr>
        <sz val="10"/>
        <rFont val="Times New Roman"/>
        <family val="1"/>
      </rPr>
      <t xml:space="preserve"> 2008</t>
    </r>
  </si>
  <si>
    <r>
      <t>98</t>
    </r>
    <r>
      <rPr>
        <sz val="10"/>
        <rFont val="標楷體"/>
        <family val="4"/>
      </rPr>
      <t>年</t>
    </r>
    <r>
      <rPr>
        <sz val="10"/>
        <rFont val="Times New Roman"/>
        <family val="1"/>
      </rPr>
      <t xml:space="preserve"> 2009</t>
    </r>
  </si>
  <si>
    <r>
      <t>99</t>
    </r>
    <r>
      <rPr>
        <sz val="10"/>
        <rFont val="標楷體"/>
        <family val="4"/>
      </rPr>
      <t>年</t>
    </r>
    <r>
      <rPr>
        <sz val="10"/>
        <rFont val="Times New Roman"/>
        <family val="1"/>
      </rPr>
      <t xml:space="preserve"> 2010</t>
    </r>
  </si>
  <si>
    <r>
      <t>100</t>
    </r>
    <r>
      <rPr>
        <sz val="10"/>
        <rFont val="標楷體"/>
        <family val="4"/>
      </rPr>
      <t>年</t>
    </r>
    <r>
      <rPr>
        <sz val="10"/>
        <rFont val="Times New Roman"/>
        <family val="1"/>
      </rPr>
      <t xml:space="preserve"> 2011</t>
    </r>
  </si>
  <si>
    <r>
      <t xml:space="preserve">Unit </t>
    </r>
    <r>
      <rPr>
        <sz val="9"/>
        <rFont val="標楷體"/>
        <family val="4"/>
      </rPr>
      <t>：</t>
    </r>
    <r>
      <rPr>
        <sz val="9"/>
        <rFont val="Times New Roman"/>
        <family val="1"/>
      </rPr>
      <t>Person</t>
    </r>
  </si>
  <si>
    <r>
      <t>表</t>
    </r>
    <r>
      <rPr>
        <sz val="12"/>
        <rFont val="Times New Roman"/>
        <family val="1"/>
      </rPr>
      <t xml:space="preserve"> 13</t>
    </r>
    <r>
      <rPr>
        <sz val="12"/>
        <rFont val="標楷體"/>
        <family val="4"/>
      </rPr>
      <t>　全國公務人員訓練進修統計－委任</t>
    </r>
  </si>
  <si>
    <t>Table 13 Statistics of Training and Education for Elementary Civil Servants</t>
  </si>
  <si>
    <r>
      <rPr>
        <sz val="14"/>
        <rFont val="標楷體"/>
        <family val="4"/>
      </rPr>
      <t>表</t>
    </r>
    <r>
      <rPr>
        <sz val="14"/>
        <rFont val="Times New Roman"/>
        <family val="1"/>
      </rPr>
      <t xml:space="preserve"> 14  </t>
    </r>
    <r>
      <rPr>
        <sz val="14"/>
        <rFont val="標楷體"/>
        <family val="4"/>
      </rPr>
      <t>各項訓練人數、百分比、性別及平均年齡</t>
    </r>
  </si>
  <si>
    <t>Table 14 Number of Each Category of Training, Percentage, Sex, and Average Age</t>
  </si>
  <si>
    <t>Table 15 Female Training Participants in Each Category of Training</t>
  </si>
  <si>
    <t>Table 16 Average Age in Each Category of Training</t>
  </si>
  <si>
    <r>
      <rPr>
        <sz val="14"/>
        <rFont val="標楷體"/>
        <family val="4"/>
      </rPr>
      <t>表</t>
    </r>
    <r>
      <rPr>
        <sz val="14"/>
        <rFont val="Times New Roman"/>
        <family val="1"/>
      </rPr>
      <t xml:space="preserve"> 17 </t>
    </r>
    <r>
      <rPr>
        <sz val="14"/>
        <rFont val="標楷體"/>
        <family val="4"/>
      </rPr>
      <t>高等普通初等考試錄取人員訓練</t>
    </r>
  </si>
  <si>
    <r>
      <rPr>
        <sz val="14"/>
        <rFont val="標楷體"/>
        <family val="4"/>
      </rPr>
      <t>表</t>
    </r>
    <r>
      <rPr>
        <sz val="14"/>
        <rFont val="Times New Roman"/>
        <family val="1"/>
      </rPr>
      <t xml:space="preserve">18   </t>
    </r>
    <r>
      <rPr>
        <sz val="14"/>
        <rFont val="標楷體"/>
        <family val="4"/>
      </rPr>
      <t>特種考試錄取人員訓練</t>
    </r>
  </si>
  <si>
    <r>
      <rPr>
        <sz val="14"/>
        <rFont val="標楷體"/>
        <family val="4"/>
      </rPr>
      <t>表</t>
    </r>
    <r>
      <rPr>
        <sz val="14"/>
        <rFont val="Times New Roman"/>
        <family val="1"/>
      </rPr>
      <t>21</t>
    </r>
    <r>
      <rPr>
        <sz val="14"/>
        <rFont val="標楷體"/>
        <family val="4"/>
      </rPr>
      <t>　公務人員行政中立訓練</t>
    </r>
  </si>
  <si>
    <t>Table 21 Administrative Neutrality Training</t>
  </si>
  <si>
    <r>
      <rPr>
        <sz val="10"/>
        <rFont val="標楷體"/>
        <family val="4"/>
      </rPr>
      <t>總　　　計</t>
    </r>
    <r>
      <rPr>
        <sz val="10"/>
        <rFont val="Times New Roman"/>
        <family val="1"/>
      </rPr>
      <t xml:space="preserve">            Cumulative</t>
    </r>
  </si>
  <si>
    <r>
      <t>女性比率</t>
    </r>
    <r>
      <rPr>
        <sz val="10"/>
        <rFont val="Times New Roman"/>
        <family val="1"/>
      </rPr>
      <t>Ratio of Female</t>
    </r>
  </si>
  <si>
    <t xml:space="preserve">           3.The percentage in the table is the rate of total  individuals in Each Training Category.</t>
  </si>
  <si>
    <t>表19　升任官等訓練</t>
  </si>
  <si>
    <r>
      <rPr>
        <sz val="10"/>
        <rFont val="標楷體"/>
        <family val="4"/>
      </rPr>
      <t>計</t>
    </r>
    <r>
      <rPr>
        <sz val="10"/>
        <rFont val="Times New Roman"/>
        <family val="1"/>
      </rPr>
      <t xml:space="preserve"> Total</t>
    </r>
  </si>
  <si>
    <r>
      <rPr>
        <sz val="10"/>
        <rFont val="標楷體"/>
        <family val="4"/>
      </rPr>
      <t>總</t>
    </r>
    <r>
      <rPr>
        <sz val="10"/>
        <rFont val="標楷體"/>
        <family val="4"/>
      </rPr>
      <t xml:space="preserve">計
</t>
    </r>
    <r>
      <rPr>
        <sz val="10"/>
        <rFont val="Times New Roman"/>
        <family val="1"/>
      </rPr>
      <t>Cumulative</t>
    </r>
  </si>
  <si>
    <r>
      <t>說明：</t>
    </r>
    <r>
      <rPr>
        <sz val="10"/>
        <rFont val="Times New Roman"/>
        <family val="1"/>
      </rPr>
      <t>1.</t>
    </r>
    <r>
      <rPr>
        <sz val="10"/>
        <rFont val="標楷體"/>
        <family val="4"/>
      </rPr>
      <t>本表資料以訓練期滿日該年完成訓練者為準。</t>
    </r>
  </si>
  <si>
    <t xml:space="preserve">Note:1.The information contained in this table is based on the year of training completed. </t>
  </si>
  <si>
    <t xml:space="preserve">            </t>
  </si>
  <si>
    <t xml:space="preserve">      2.本表公務人員考試錄取人員訓練係指特種考試之性質特殊訓練。
      3.自93年起增加教育程度統計，爰教育程度欄內之合計數及各訓練別之小計數均自93年起累計。</t>
  </si>
  <si>
    <r>
      <rPr>
        <sz val="14"/>
        <rFont val="標楷體"/>
        <family val="4"/>
      </rPr>
      <t>表</t>
    </r>
    <r>
      <rPr>
        <sz val="14"/>
        <rFont val="Times New Roman"/>
        <family val="1"/>
      </rPr>
      <t xml:space="preserve"> 15  </t>
    </r>
    <r>
      <rPr>
        <sz val="14"/>
        <rFont val="標楷體"/>
        <family val="4"/>
      </rPr>
      <t>各項訓練女性學員比率</t>
    </r>
  </si>
  <si>
    <r>
      <rPr>
        <sz val="14"/>
        <rFont val="標楷體"/>
        <family val="4"/>
      </rPr>
      <t>表</t>
    </r>
    <r>
      <rPr>
        <sz val="14"/>
        <rFont val="Times New Roman"/>
        <family val="1"/>
      </rPr>
      <t xml:space="preserve"> 16</t>
    </r>
    <r>
      <rPr>
        <sz val="14"/>
        <rFont val="標楷體"/>
        <family val="4"/>
      </rPr>
      <t>各項訓練學員平均年齡</t>
    </r>
  </si>
  <si>
    <t>Table 19 Rank Promotion Training</t>
  </si>
  <si>
    <t>Junior to Senior Rank Promotion</t>
  </si>
  <si>
    <t>Table 17 Training for Senior, Junior and Elementary Civil Service Examinations Qualifiers</t>
  </si>
  <si>
    <r>
      <t>45</t>
    </r>
    <r>
      <rPr>
        <sz val="10"/>
        <rFont val="標楷體"/>
        <family val="4"/>
      </rPr>
      <t>～</t>
    </r>
    <r>
      <rPr>
        <sz val="10"/>
        <rFont val="Times New Roman"/>
        <family val="1"/>
      </rPr>
      <t>49</t>
    </r>
    <r>
      <rPr>
        <sz val="10"/>
        <rFont val="標楷體"/>
        <family val="4"/>
      </rPr>
      <t xml:space="preserve">歲
</t>
    </r>
    <r>
      <rPr>
        <sz val="10"/>
        <rFont val="Times New Roman"/>
        <family val="1"/>
      </rPr>
      <t>45</t>
    </r>
    <r>
      <rPr>
        <sz val="10"/>
        <rFont val="標楷體"/>
        <family val="4"/>
      </rPr>
      <t>～</t>
    </r>
    <r>
      <rPr>
        <sz val="10"/>
        <rFont val="Times New Roman"/>
        <family val="1"/>
      </rPr>
      <t>49 years old</t>
    </r>
  </si>
  <si>
    <r>
      <t>50</t>
    </r>
    <r>
      <rPr>
        <sz val="10"/>
        <rFont val="標楷體"/>
        <family val="4"/>
      </rPr>
      <t>～</t>
    </r>
    <r>
      <rPr>
        <sz val="10"/>
        <rFont val="Times New Roman"/>
        <family val="1"/>
      </rPr>
      <t>54</t>
    </r>
    <r>
      <rPr>
        <sz val="10"/>
        <rFont val="標楷體"/>
        <family val="4"/>
      </rPr>
      <t xml:space="preserve">歲
</t>
    </r>
    <r>
      <rPr>
        <sz val="10"/>
        <rFont val="Times New Roman"/>
        <family val="1"/>
      </rPr>
      <t>50</t>
    </r>
    <r>
      <rPr>
        <sz val="10"/>
        <rFont val="標楷體"/>
        <family val="4"/>
      </rPr>
      <t>～</t>
    </r>
    <r>
      <rPr>
        <sz val="10"/>
        <rFont val="Times New Roman"/>
        <family val="1"/>
      </rPr>
      <t>54 years old</t>
    </r>
  </si>
  <si>
    <r>
      <t>55</t>
    </r>
    <r>
      <rPr>
        <sz val="10"/>
        <rFont val="標楷體"/>
        <family val="4"/>
      </rPr>
      <t>～</t>
    </r>
    <r>
      <rPr>
        <sz val="10"/>
        <rFont val="Times New Roman"/>
        <family val="1"/>
      </rPr>
      <t>59</t>
    </r>
    <r>
      <rPr>
        <sz val="10"/>
        <rFont val="標楷體"/>
        <family val="4"/>
      </rPr>
      <t xml:space="preserve">歲
</t>
    </r>
    <r>
      <rPr>
        <sz val="10"/>
        <rFont val="Times New Roman"/>
        <family val="1"/>
      </rPr>
      <t>55</t>
    </r>
    <r>
      <rPr>
        <sz val="10"/>
        <rFont val="標楷體"/>
        <family val="4"/>
      </rPr>
      <t>～</t>
    </r>
    <r>
      <rPr>
        <sz val="10"/>
        <rFont val="Times New Roman"/>
        <family val="1"/>
      </rPr>
      <t>59 years old</t>
    </r>
  </si>
  <si>
    <r>
      <t>60</t>
    </r>
    <r>
      <rPr>
        <sz val="10"/>
        <rFont val="標楷體"/>
        <family val="4"/>
      </rPr>
      <t xml:space="preserve">歲以上
</t>
    </r>
    <r>
      <rPr>
        <sz val="10"/>
        <rFont val="Times New Roman"/>
        <family val="1"/>
      </rPr>
      <t>above 60 years old</t>
    </r>
  </si>
  <si>
    <r>
      <rPr>
        <sz val="10"/>
        <rFont val="標楷體"/>
        <family val="4"/>
      </rPr>
      <t>碩士</t>
    </r>
    <r>
      <rPr>
        <sz val="10"/>
        <rFont val="Times New Roman"/>
        <family val="1"/>
      </rPr>
      <t>Master's degree</t>
    </r>
  </si>
  <si>
    <r>
      <rPr>
        <sz val="10"/>
        <rFont val="標楷體"/>
        <family val="4"/>
      </rPr>
      <t>大學專科</t>
    </r>
    <r>
      <rPr>
        <sz val="10"/>
        <rFont val="Times New Roman"/>
        <family val="1"/>
      </rPr>
      <t>University
/College</t>
    </r>
  </si>
  <si>
    <r>
      <rPr>
        <sz val="10"/>
        <rFont val="標楷體"/>
        <family val="4"/>
      </rPr>
      <t>其他</t>
    </r>
    <r>
      <rPr>
        <sz val="10"/>
        <rFont val="Times New Roman"/>
        <family val="1"/>
      </rPr>
      <t xml:space="preserve">         Others
</t>
    </r>
  </si>
  <si>
    <r>
      <rPr>
        <sz val="10"/>
        <rFont val="標楷體"/>
        <family val="4"/>
      </rPr>
      <t>計</t>
    </r>
    <r>
      <rPr>
        <sz val="10"/>
        <rFont val="Times New Roman"/>
        <family val="1"/>
      </rPr>
      <t xml:space="preserve"> Total</t>
    </r>
  </si>
  <si>
    <r>
      <rPr>
        <sz val="10"/>
        <rFont val="標楷體"/>
        <family val="4"/>
      </rPr>
      <t>男</t>
    </r>
    <r>
      <rPr>
        <sz val="10"/>
        <rFont val="Times New Roman"/>
        <family val="1"/>
      </rPr>
      <t xml:space="preserve"> Male</t>
    </r>
  </si>
  <si>
    <r>
      <rPr>
        <sz val="10"/>
        <rFont val="標楷體"/>
        <family val="4"/>
      </rPr>
      <t>女</t>
    </r>
    <r>
      <rPr>
        <sz val="10"/>
        <rFont val="Times New Roman"/>
        <family val="1"/>
      </rPr>
      <t xml:space="preserve"> Female</t>
    </r>
  </si>
  <si>
    <r>
      <t xml:space="preserve">        </t>
    </r>
    <r>
      <rPr>
        <sz val="8"/>
        <rFont val="Times New Roman"/>
        <family val="1"/>
      </rPr>
      <t xml:space="preserve"> </t>
    </r>
    <r>
      <rPr>
        <sz val="10"/>
        <rFont val="Times New Roman"/>
        <family val="1"/>
      </rPr>
      <t xml:space="preserve">   </t>
    </r>
    <r>
      <rPr>
        <sz val="10"/>
        <rFont val="標楷體"/>
        <family val="4"/>
      </rPr>
      <t xml:space="preserve">2.本表公務人員考試錄取人員訓練係指基礎訓練與實務訓練，以及特種考試之性質特殊訓練。
  </t>
    </r>
    <r>
      <rPr>
        <sz val="8"/>
        <rFont val="標楷體"/>
        <family val="4"/>
      </rPr>
      <t xml:space="preserve"> </t>
    </r>
    <r>
      <rPr>
        <sz val="10"/>
        <rFont val="標楷體"/>
        <family val="4"/>
      </rPr>
      <t xml:space="preserve">   3.本表百分比係指占總訓練人數之比率。</t>
    </r>
  </si>
  <si>
    <t>-</t>
  </si>
  <si>
    <r>
      <t xml:space="preserve">  </t>
    </r>
    <r>
      <rPr>
        <sz val="9"/>
        <rFont val="標楷體"/>
        <family val="4"/>
      </rPr>
      <t xml:space="preserve">臺灣省及福建省基層公務人員
</t>
    </r>
    <r>
      <rPr>
        <sz val="9"/>
        <rFont val="Times New Roman"/>
        <family val="1"/>
      </rPr>
      <t xml:space="preserve">  Taiwan Province and Fuchien Province 
  Entry-level Civil Servants</t>
    </r>
  </si>
  <si>
    <r>
      <t xml:space="preserve">  </t>
    </r>
    <r>
      <rPr>
        <sz val="9"/>
        <rFont val="標楷體"/>
        <family val="4"/>
      </rPr>
      <t xml:space="preserve">臺北市政府基層公務人員
</t>
    </r>
    <r>
      <rPr>
        <sz val="9"/>
        <rFont val="Times New Roman"/>
        <family val="1"/>
      </rPr>
      <t xml:space="preserve">  Taipei municipal government 
  Entry-Level Civil Servants</t>
    </r>
  </si>
  <si>
    <r>
      <t xml:space="preserve">  </t>
    </r>
    <r>
      <rPr>
        <sz val="9"/>
        <rFont val="標楷體"/>
        <family val="4"/>
      </rPr>
      <t>地方政府公務人員</t>
    </r>
    <r>
      <rPr>
        <sz val="9"/>
        <rFont val="Times New Roman"/>
        <family val="1"/>
      </rPr>
      <t xml:space="preserve"> Local Government Civil Servants </t>
    </r>
  </si>
  <si>
    <r>
      <rPr>
        <sz val="14"/>
        <rFont val="標楷體"/>
        <family val="4"/>
      </rPr>
      <t>表</t>
    </r>
    <r>
      <rPr>
        <sz val="14"/>
        <rFont val="Times New Roman"/>
        <family val="1"/>
      </rPr>
      <t xml:space="preserve"> 15  </t>
    </r>
    <r>
      <rPr>
        <sz val="14"/>
        <rFont val="標楷體"/>
        <family val="4"/>
      </rPr>
      <t>各項訓練女性學員比率</t>
    </r>
    <r>
      <rPr>
        <sz val="14"/>
        <rFont val="Times New Roman"/>
        <family val="1"/>
      </rPr>
      <t>(</t>
    </r>
    <r>
      <rPr>
        <sz val="14"/>
        <rFont val="標楷體"/>
        <family val="4"/>
      </rPr>
      <t>續</t>
    </r>
    <r>
      <rPr>
        <sz val="14"/>
        <rFont val="Times New Roman"/>
        <family val="1"/>
      </rPr>
      <t xml:space="preserve">) </t>
    </r>
  </si>
  <si>
    <t>Table 15 Female Training Participants in Each Category of Training (Cont)</t>
  </si>
  <si>
    <t>Table 16 Average Age in Each Category of Training (Cont)</t>
  </si>
  <si>
    <r>
      <t xml:space="preserve">  </t>
    </r>
    <r>
      <rPr>
        <sz val="10"/>
        <rFont val="標楷體"/>
        <family val="4"/>
      </rPr>
      <t>說明：同表</t>
    </r>
    <r>
      <rPr>
        <sz val="10"/>
        <rFont val="Times New Roman"/>
        <family val="1"/>
      </rPr>
      <t>15</t>
    </r>
    <r>
      <rPr>
        <sz val="10"/>
        <rFont val="標楷體"/>
        <family val="4"/>
      </rPr>
      <t>。</t>
    </r>
  </si>
  <si>
    <t xml:space="preserve">  Note: As  indicated in Table 15.</t>
  </si>
  <si>
    <r>
      <rPr>
        <sz val="14"/>
        <rFont val="標楷體"/>
        <family val="4"/>
      </rPr>
      <t>表</t>
    </r>
    <r>
      <rPr>
        <sz val="14"/>
        <rFont val="Times New Roman"/>
        <family val="1"/>
      </rPr>
      <t xml:space="preserve"> 16</t>
    </r>
    <r>
      <rPr>
        <sz val="14"/>
        <rFont val="標楷體"/>
        <family val="4"/>
      </rPr>
      <t>各項訓練學員平均年齡</t>
    </r>
    <r>
      <rPr>
        <sz val="14"/>
        <rFont val="Times New Roman"/>
        <family val="1"/>
      </rPr>
      <t>(</t>
    </r>
    <r>
      <rPr>
        <sz val="14"/>
        <rFont val="標楷體"/>
        <family val="4"/>
      </rPr>
      <t>續</t>
    </r>
    <r>
      <rPr>
        <sz val="14"/>
        <rFont val="Times New Roman"/>
        <family val="1"/>
      </rPr>
      <t xml:space="preserve">) </t>
    </r>
  </si>
  <si>
    <t>Table 17 Training for Senior, Junior and Elementary Civil Service Examinations Qualifiers (Cont.1)</t>
  </si>
  <si>
    <r>
      <rPr>
        <sz val="14"/>
        <rFont val="標楷體"/>
        <family val="4"/>
      </rPr>
      <t>表</t>
    </r>
    <r>
      <rPr>
        <sz val="14"/>
        <rFont val="Times New Roman"/>
        <family val="1"/>
      </rPr>
      <t xml:space="preserve"> 17 </t>
    </r>
    <r>
      <rPr>
        <sz val="14"/>
        <rFont val="標楷體"/>
        <family val="4"/>
      </rPr>
      <t>高等普通初等考試錄取人員訓練</t>
    </r>
    <r>
      <rPr>
        <sz val="14"/>
        <rFont val="Times New Roman"/>
        <family val="1"/>
      </rPr>
      <t>(</t>
    </r>
    <r>
      <rPr>
        <sz val="14"/>
        <rFont val="標楷體"/>
        <family val="4"/>
      </rPr>
      <t>續</t>
    </r>
    <r>
      <rPr>
        <sz val="14"/>
        <rFont val="標楷體"/>
        <family val="4"/>
      </rPr>
      <t>完</t>
    </r>
    <r>
      <rPr>
        <sz val="14"/>
        <rFont val="Times New Roman"/>
        <family val="1"/>
      </rPr>
      <t>)</t>
    </r>
  </si>
  <si>
    <t>Table 17 Training for Senior, Junior and Elementary Civil Service Examinations Qualifiers (Cont. End)</t>
  </si>
  <si>
    <t>Elementary Examinations</t>
  </si>
  <si>
    <t>Junior Examinations</t>
  </si>
  <si>
    <t>初
等
考
試</t>
  </si>
  <si>
    <t>警佐警察人員晉升警正官等</t>
  </si>
  <si>
    <t>Police Sergeant to Major Rank Promotion</t>
  </si>
  <si>
    <t>臺北市政府基層公務人員</t>
  </si>
  <si>
    <t>地方政府公務人員</t>
  </si>
  <si>
    <t>Local Government Civil Servants</t>
  </si>
  <si>
    <t>丁等</t>
  </si>
  <si>
    <t>司法
人員</t>
  </si>
  <si>
    <t>Judicial Personnel</t>
  </si>
  <si>
    <t>國家安全局國家安全情報人員</t>
  </si>
  <si>
    <t>National Security Agents and Intelligence Agents of the National Security Bureau</t>
  </si>
  <si>
    <t>法務部調查局調查人員</t>
  </si>
  <si>
    <t>Investigative Agents of the Investigation Bureau, Ministry of Justice</t>
  </si>
  <si>
    <t>Police Officer</t>
  </si>
  <si>
    <t>外交領事暨國際新聞人員</t>
  </si>
  <si>
    <t>Diplomatic and Consular Personnel &amp; International Informaiton Officers</t>
  </si>
  <si>
    <t>警察
人員</t>
  </si>
  <si>
    <t>退除役軍人轉任公務人員</t>
  </si>
  <si>
    <t>Military Veterans Transferring to the Civil Service</t>
  </si>
  <si>
    <t>Civil Aviation Personnel</t>
  </si>
  <si>
    <t>稅務
人員</t>
  </si>
  <si>
    <t>Taxation Personnel</t>
  </si>
  <si>
    <t>稅務
人員</t>
  </si>
  <si>
    <t>民航
人員</t>
  </si>
  <si>
    <t>關務
人員</t>
  </si>
  <si>
    <t>Taxation Personnel</t>
  </si>
  <si>
    <t>關務
人員</t>
  </si>
  <si>
    <t>Customs Personnel</t>
  </si>
  <si>
    <t>經濟部專利商標審查人員</t>
  </si>
  <si>
    <t>Patent and Trademark Application Reviewers Ministry of Economic Affairs</t>
  </si>
  <si>
    <t>國際經濟商務人員</t>
  </si>
  <si>
    <t>International Trade Officers</t>
  </si>
  <si>
    <t>原住民族人員</t>
  </si>
  <si>
    <t>Indigenous Peoples</t>
  </si>
  <si>
    <t>Indigenous Peoples</t>
  </si>
  <si>
    <t>原住民族人員</t>
  </si>
  <si>
    <r>
      <t>99</t>
    </r>
    <r>
      <rPr>
        <sz val="10"/>
        <rFont val="標楷體"/>
        <family val="4"/>
      </rPr>
      <t>年</t>
    </r>
    <r>
      <rPr>
        <sz val="10"/>
        <rFont val="Times New Roman"/>
        <family val="1"/>
      </rPr>
      <t xml:space="preserve"> 2009</t>
    </r>
  </si>
  <si>
    <t>身心障礙人員</t>
  </si>
  <si>
    <t>The Disabled</t>
  </si>
  <si>
    <t>交通事業公路人員</t>
  </si>
  <si>
    <t>Transportation Enterprise Highway Personnel</t>
  </si>
  <si>
    <t>交通事業鐵路人員</t>
  </si>
  <si>
    <r>
      <t>93</t>
    </r>
    <r>
      <rPr>
        <sz val="10"/>
        <rFont val="標楷體"/>
        <family val="4"/>
      </rPr>
      <t>年</t>
    </r>
    <r>
      <rPr>
        <sz val="10"/>
        <rFont val="Times New Roman"/>
        <family val="1"/>
      </rPr>
      <t xml:space="preserve"> 2004</t>
    </r>
  </si>
  <si>
    <t>海岸巡防人員</t>
  </si>
  <si>
    <t>Coast Guard Personnel</t>
  </si>
  <si>
    <t>Social Welfare Workers</t>
  </si>
  <si>
    <t>國防部文職人員</t>
  </si>
  <si>
    <t>Ministry of Defense Administrative Personnel</t>
  </si>
  <si>
    <t>交通事業港務人員</t>
  </si>
  <si>
    <t>Transportation Enterprise Harbor Management Personnel</t>
  </si>
  <si>
    <t>水利人員及水土保持人員考試</t>
  </si>
  <si>
    <r>
      <rPr>
        <sz val="14"/>
        <rFont val="標楷體"/>
        <family val="4"/>
      </rPr>
      <t>表</t>
    </r>
    <r>
      <rPr>
        <sz val="14"/>
        <rFont val="Times New Roman"/>
        <family val="1"/>
      </rPr>
      <t xml:space="preserve"> 17 </t>
    </r>
    <r>
      <rPr>
        <sz val="14"/>
        <rFont val="標楷體"/>
        <family val="4"/>
      </rPr>
      <t>高等普通初等考試錄取人員訓練</t>
    </r>
    <r>
      <rPr>
        <sz val="14"/>
        <rFont val="Times New Roman"/>
        <family val="1"/>
      </rPr>
      <t>(</t>
    </r>
    <r>
      <rPr>
        <sz val="14"/>
        <rFont val="標楷體"/>
        <family val="4"/>
      </rPr>
      <t>續</t>
    </r>
    <r>
      <rPr>
        <sz val="14"/>
        <rFont val="Times New Roman"/>
        <family val="1"/>
      </rPr>
      <t xml:space="preserve">1) </t>
    </r>
  </si>
  <si>
    <t xml:space="preserve">表19　升任官等訓練(續1) </t>
  </si>
  <si>
    <t>Table 19 Rank Promotion Training (Cont.1)</t>
  </si>
  <si>
    <t>Table 19 Rank Promotion Training (Cont.2)</t>
  </si>
  <si>
    <t xml:space="preserve">表19　升任官等訓練(續2) </t>
  </si>
  <si>
    <t xml:space="preserve">表19　升任官等訓練(續完) </t>
  </si>
  <si>
    <t>Table 18  Training for Qualified Personnel Passing Special Examinations (Cont. End)</t>
  </si>
  <si>
    <t>Table 19 Rank Promotion Training (Cont. End)</t>
  </si>
  <si>
    <r>
      <rPr>
        <sz val="14"/>
        <rFont val="標楷體"/>
        <family val="4"/>
      </rPr>
      <t>表</t>
    </r>
    <r>
      <rPr>
        <sz val="14"/>
        <rFont val="Times New Roman"/>
        <family val="1"/>
      </rPr>
      <t xml:space="preserve">18   </t>
    </r>
    <r>
      <rPr>
        <sz val="14"/>
        <rFont val="標楷體"/>
        <family val="4"/>
      </rPr>
      <t>特種考試錄取人員訓練</t>
    </r>
    <r>
      <rPr>
        <sz val="14"/>
        <rFont val="Times New Roman"/>
        <family val="1"/>
      </rPr>
      <t>(</t>
    </r>
    <r>
      <rPr>
        <sz val="14"/>
        <rFont val="標楷體"/>
        <family val="4"/>
      </rPr>
      <t>續完</t>
    </r>
    <r>
      <rPr>
        <sz val="14"/>
        <rFont val="Times New Roman"/>
        <family val="1"/>
      </rPr>
      <t xml:space="preserve">) </t>
    </r>
  </si>
  <si>
    <r>
      <rPr>
        <sz val="14"/>
        <rFont val="標楷體"/>
        <family val="4"/>
      </rPr>
      <t>表</t>
    </r>
    <r>
      <rPr>
        <sz val="14"/>
        <rFont val="Times New Roman"/>
        <family val="1"/>
      </rPr>
      <t xml:space="preserve">18   </t>
    </r>
    <r>
      <rPr>
        <sz val="14"/>
        <rFont val="標楷體"/>
        <family val="4"/>
      </rPr>
      <t>特種考試錄取人員訓練</t>
    </r>
    <r>
      <rPr>
        <sz val="14"/>
        <rFont val="Times New Roman"/>
        <family val="1"/>
      </rPr>
      <t xml:space="preserve"> (</t>
    </r>
    <r>
      <rPr>
        <sz val="14"/>
        <rFont val="標楷體"/>
        <family val="4"/>
      </rPr>
      <t>續</t>
    </r>
    <r>
      <rPr>
        <sz val="14"/>
        <rFont val="Times New Roman"/>
        <family val="1"/>
      </rPr>
      <t xml:space="preserve">12) </t>
    </r>
  </si>
  <si>
    <r>
      <rPr>
        <sz val="14"/>
        <rFont val="標楷體"/>
        <family val="4"/>
      </rPr>
      <t>表</t>
    </r>
    <r>
      <rPr>
        <sz val="14"/>
        <rFont val="Times New Roman"/>
        <family val="1"/>
      </rPr>
      <t xml:space="preserve">18   </t>
    </r>
    <r>
      <rPr>
        <sz val="14"/>
        <rFont val="標楷體"/>
        <family val="4"/>
      </rPr>
      <t>特種考試錄取人員訓練</t>
    </r>
    <r>
      <rPr>
        <sz val="14"/>
        <rFont val="Times New Roman"/>
        <family val="1"/>
      </rPr>
      <t>(</t>
    </r>
    <r>
      <rPr>
        <sz val="14"/>
        <rFont val="標楷體"/>
        <family val="4"/>
      </rPr>
      <t>續</t>
    </r>
    <r>
      <rPr>
        <sz val="14"/>
        <rFont val="Times New Roman"/>
        <family val="1"/>
      </rPr>
      <t xml:space="preserve">11) </t>
    </r>
  </si>
  <si>
    <r>
      <rPr>
        <sz val="14"/>
        <rFont val="標楷體"/>
        <family val="4"/>
      </rPr>
      <t>表</t>
    </r>
    <r>
      <rPr>
        <sz val="14"/>
        <rFont val="Times New Roman"/>
        <family val="1"/>
      </rPr>
      <t xml:space="preserve">18   </t>
    </r>
    <r>
      <rPr>
        <sz val="14"/>
        <rFont val="標楷體"/>
        <family val="4"/>
      </rPr>
      <t>特種考試錄取人員訓練</t>
    </r>
    <r>
      <rPr>
        <sz val="14"/>
        <rFont val="Times New Roman"/>
        <family val="1"/>
      </rPr>
      <t>(</t>
    </r>
    <r>
      <rPr>
        <sz val="14"/>
        <rFont val="標楷體"/>
        <family val="4"/>
      </rPr>
      <t>續</t>
    </r>
    <r>
      <rPr>
        <sz val="14"/>
        <rFont val="Times New Roman"/>
        <family val="1"/>
      </rPr>
      <t>10)</t>
    </r>
  </si>
  <si>
    <r>
      <rPr>
        <sz val="14"/>
        <rFont val="標楷體"/>
        <family val="4"/>
      </rPr>
      <t>表</t>
    </r>
    <r>
      <rPr>
        <sz val="14"/>
        <rFont val="Times New Roman"/>
        <family val="1"/>
      </rPr>
      <t xml:space="preserve">18   </t>
    </r>
    <r>
      <rPr>
        <sz val="14"/>
        <rFont val="標楷體"/>
        <family val="4"/>
      </rPr>
      <t>特種考試錄取人員訓練</t>
    </r>
    <r>
      <rPr>
        <sz val="14"/>
        <rFont val="Times New Roman"/>
        <family val="1"/>
      </rPr>
      <t>(</t>
    </r>
    <r>
      <rPr>
        <sz val="14"/>
        <rFont val="標楷體"/>
        <family val="4"/>
      </rPr>
      <t>續</t>
    </r>
    <r>
      <rPr>
        <sz val="14"/>
        <rFont val="Times New Roman"/>
        <family val="1"/>
      </rPr>
      <t>9)</t>
    </r>
  </si>
  <si>
    <r>
      <rPr>
        <sz val="14"/>
        <rFont val="標楷體"/>
        <family val="4"/>
      </rPr>
      <t>表</t>
    </r>
    <r>
      <rPr>
        <sz val="14"/>
        <rFont val="Times New Roman"/>
        <family val="1"/>
      </rPr>
      <t xml:space="preserve">18   </t>
    </r>
    <r>
      <rPr>
        <sz val="14"/>
        <rFont val="標楷體"/>
        <family val="4"/>
      </rPr>
      <t>特種考試錄取人員訓練</t>
    </r>
    <r>
      <rPr>
        <sz val="14"/>
        <rFont val="Times New Roman"/>
        <family val="1"/>
      </rPr>
      <t>(</t>
    </r>
    <r>
      <rPr>
        <sz val="14"/>
        <rFont val="標楷體"/>
        <family val="4"/>
      </rPr>
      <t>續</t>
    </r>
    <r>
      <rPr>
        <sz val="14"/>
        <rFont val="Times New Roman"/>
        <family val="1"/>
      </rPr>
      <t>8)</t>
    </r>
  </si>
  <si>
    <r>
      <rPr>
        <sz val="14"/>
        <rFont val="標楷體"/>
        <family val="4"/>
      </rPr>
      <t>表</t>
    </r>
    <r>
      <rPr>
        <sz val="14"/>
        <rFont val="Times New Roman"/>
        <family val="1"/>
      </rPr>
      <t xml:space="preserve">18   </t>
    </r>
    <r>
      <rPr>
        <sz val="14"/>
        <rFont val="標楷體"/>
        <family val="4"/>
      </rPr>
      <t>特種考試錄取人員訓練</t>
    </r>
    <r>
      <rPr>
        <sz val="14"/>
        <rFont val="Times New Roman"/>
        <family val="1"/>
      </rPr>
      <t>(</t>
    </r>
    <r>
      <rPr>
        <sz val="14"/>
        <rFont val="標楷體"/>
        <family val="4"/>
      </rPr>
      <t>續</t>
    </r>
    <r>
      <rPr>
        <sz val="14"/>
        <rFont val="Times New Roman"/>
        <family val="1"/>
      </rPr>
      <t>7)</t>
    </r>
  </si>
  <si>
    <r>
      <rPr>
        <sz val="14"/>
        <rFont val="標楷體"/>
        <family val="4"/>
      </rPr>
      <t>表</t>
    </r>
    <r>
      <rPr>
        <sz val="14"/>
        <rFont val="Times New Roman"/>
        <family val="1"/>
      </rPr>
      <t xml:space="preserve">18   </t>
    </r>
    <r>
      <rPr>
        <sz val="14"/>
        <rFont val="標楷體"/>
        <family val="4"/>
      </rPr>
      <t>特種考試錄取人員訓練</t>
    </r>
    <r>
      <rPr>
        <sz val="14"/>
        <rFont val="Times New Roman"/>
        <family val="1"/>
      </rPr>
      <t>(</t>
    </r>
    <r>
      <rPr>
        <sz val="14"/>
        <rFont val="標楷體"/>
        <family val="4"/>
      </rPr>
      <t>續</t>
    </r>
    <r>
      <rPr>
        <sz val="14"/>
        <rFont val="Times New Roman"/>
        <family val="1"/>
      </rPr>
      <t>6)</t>
    </r>
  </si>
  <si>
    <r>
      <rPr>
        <sz val="14"/>
        <rFont val="標楷體"/>
        <family val="4"/>
      </rPr>
      <t>表</t>
    </r>
    <r>
      <rPr>
        <sz val="14"/>
        <rFont val="Times New Roman"/>
        <family val="1"/>
      </rPr>
      <t xml:space="preserve">18   </t>
    </r>
    <r>
      <rPr>
        <sz val="14"/>
        <rFont val="標楷體"/>
        <family val="4"/>
      </rPr>
      <t>特種考試錄取人員訓練</t>
    </r>
    <r>
      <rPr>
        <sz val="14"/>
        <rFont val="Times New Roman"/>
        <family val="1"/>
      </rPr>
      <t>(</t>
    </r>
    <r>
      <rPr>
        <sz val="14"/>
        <rFont val="標楷體"/>
        <family val="4"/>
      </rPr>
      <t>續</t>
    </r>
    <r>
      <rPr>
        <sz val="14"/>
        <rFont val="Times New Roman"/>
        <family val="1"/>
      </rPr>
      <t>5)</t>
    </r>
  </si>
  <si>
    <r>
      <rPr>
        <sz val="14"/>
        <rFont val="標楷體"/>
        <family val="4"/>
      </rPr>
      <t>表</t>
    </r>
    <r>
      <rPr>
        <sz val="14"/>
        <rFont val="Times New Roman"/>
        <family val="1"/>
      </rPr>
      <t xml:space="preserve">18   </t>
    </r>
    <r>
      <rPr>
        <sz val="14"/>
        <rFont val="標楷體"/>
        <family val="4"/>
      </rPr>
      <t>特種考試錄取人員訓練</t>
    </r>
    <r>
      <rPr>
        <sz val="14"/>
        <rFont val="Times New Roman"/>
        <family val="1"/>
      </rPr>
      <t>(</t>
    </r>
    <r>
      <rPr>
        <sz val="14"/>
        <rFont val="標楷體"/>
        <family val="4"/>
      </rPr>
      <t>續</t>
    </r>
    <r>
      <rPr>
        <sz val="14"/>
        <rFont val="Times New Roman"/>
        <family val="1"/>
      </rPr>
      <t>4)</t>
    </r>
  </si>
  <si>
    <r>
      <rPr>
        <sz val="14"/>
        <rFont val="標楷體"/>
        <family val="4"/>
      </rPr>
      <t>表</t>
    </r>
    <r>
      <rPr>
        <sz val="14"/>
        <rFont val="Times New Roman"/>
        <family val="1"/>
      </rPr>
      <t xml:space="preserve">18   </t>
    </r>
    <r>
      <rPr>
        <sz val="14"/>
        <rFont val="標楷體"/>
        <family val="4"/>
      </rPr>
      <t>特種考試錄取人員訓練</t>
    </r>
    <r>
      <rPr>
        <sz val="14"/>
        <rFont val="Times New Roman"/>
        <family val="1"/>
      </rPr>
      <t>(</t>
    </r>
    <r>
      <rPr>
        <sz val="14"/>
        <rFont val="標楷體"/>
        <family val="4"/>
      </rPr>
      <t>續</t>
    </r>
    <r>
      <rPr>
        <sz val="14"/>
        <rFont val="Times New Roman"/>
        <family val="1"/>
      </rPr>
      <t>3)</t>
    </r>
  </si>
  <si>
    <r>
      <rPr>
        <sz val="14"/>
        <rFont val="標楷體"/>
        <family val="4"/>
      </rPr>
      <t>表</t>
    </r>
    <r>
      <rPr>
        <sz val="14"/>
        <rFont val="Times New Roman"/>
        <family val="1"/>
      </rPr>
      <t xml:space="preserve">18   </t>
    </r>
    <r>
      <rPr>
        <sz val="14"/>
        <rFont val="標楷體"/>
        <family val="4"/>
      </rPr>
      <t>特種考試錄取人員訓練</t>
    </r>
    <r>
      <rPr>
        <sz val="14"/>
        <rFont val="Times New Roman"/>
        <family val="1"/>
      </rPr>
      <t>(</t>
    </r>
    <r>
      <rPr>
        <sz val="14"/>
        <rFont val="標楷體"/>
        <family val="4"/>
      </rPr>
      <t>續</t>
    </r>
    <r>
      <rPr>
        <sz val="14"/>
        <rFont val="Times New Roman"/>
        <family val="1"/>
      </rPr>
      <t>2)</t>
    </r>
  </si>
  <si>
    <r>
      <rPr>
        <sz val="14"/>
        <rFont val="標楷體"/>
        <family val="4"/>
      </rPr>
      <t>表</t>
    </r>
    <r>
      <rPr>
        <sz val="14"/>
        <rFont val="Times New Roman"/>
        <family val="1"/>
      </rPr>
      <t xml:space="preserve">18   </t>
    </r>
    <r>
      <rPr>
        <sz val="14"/>
        <rFont val="標楷體"/>
        <family val="4"/>
      </rPr>
      <t>特種考試錄取人員訓練</t>
    </r>
    <r>
      <rPr>
        <sz val="14"/>
        <rFont val="Times New Roman"/>
        <family val="1"/>
      </rPr>
      <t>(</t>
    </r>
    <r>
      <rPr>
        <sz val="14"/>
        <rFont val="標楷體"/>
        <family val="4"/>
      </rPr>
      <t>續</t>
    </r>
    <r>
      <rPr>
        <sz val="14"/>
        <rFont val="Times New Roman"/>
        <family val="1"/>
      </rPr>
      <t>1)</t>
    </r>
  </si>
  <si>
    <t>交通事業人員員級晉升高員級資位</t>
  </si>
  <si>
    <t>Transportation Enterprise Officer to Senior Officer Rank Promotion</t>
  </si>
  <si>
    <t>警正警察人員晉升警監官等</t>
  </si>
  <si>
    <t>社會福利工作人員</t>
  </si>
  <si>
    <t>表10</t>
  </si>
  <si>
    <t>表11</t>
  </si>
  <si>
    <t>表12</t>
  </si>
  <si>
    <t>表13</t>
  </si>
  <si>
    <t>表14</t>
  </si>
  <si>
    <t>表15</t>
  </si>
  <si>
    <t>表16</t>
  </si>
  <si>
    <t>表17</t>
  </si>
  <si>
    <t>表18</t>
  </si>
  <si>
    <t>表19</t>
  </si>
  <si>
    <t>表20</t>
  </si>
  <si>
    <t>表21</t>
  </si>
  <si>
    <r>
      <rPr>
        <sz val="10"/>
        <rFont val="標楷體"/>
        <family val="4"/>
      </rPr>
      <t xml:space="preserve">
</t>
    </r>
    <r>
      <rPr>
        <sz val="10"/>
        <rFont val="Times New Roman"/>
        <family val="1"/>
      </rPr>
      <t xml:space="preserve">     </t>
    </r>
  </si>
  <si>
    <r>
      <t>2.</t>
    </r>
    <r>
      <rPr>
        <sz val="10"/>
        <rFont val="標楷體"/>
        <family val="4"/>
      </rPr>
      <t xml:space="preserve">特種考試錄取人員訓練
</t>
    </r>
    <r>
      <rPr>
        <sz val="10"/>
        <rFont val="Times New Roman"/>
        <family val="1"/>
      </rPr>
      <t xml:space="preserve">   Training for Special Civil  Service Examination
   Qualifiers      </t>
    </r>
  </si>
  <si>
    <r>
      <t>101</t>
    </r>
    <r>
      <rPr>
        <sz val="10"/>
        <rFont val="標楷體"/>
        <family val="4"/>
      </rPr>
      <t xml:space="preserve">年
</t>
    </r>
    <r>
      <rPr>
        <sz val="10"/>
        <rFont val="Times New Roman"/>
        <family val="1"/>
      </rPr>
      <t>Year 2012</t>
    </r>
  </si>
  <si>
    <r>
      <t>55</t>
    </r>
    <r>
      <rPr>
        <sz val="10"/>
        <rFont val="標楷體"/>
        <family val="4"/>
      </rPr>
      <t xml:space="preserve">歲以上
</t>
    </r>
    <r>
      <rPr>
        <sz val="10"/>
        <rFont val="Times New Roman"/>
        <family val="1"/>
      </rPr>
      <t>above 55 years old</t>
    </r>
  </si>
  <si>
    <t>Senior Examinations</t>
  </si>
  <si>
    <t>Transportation Enterprise Railways Personnel</t>
  </si>
  <si>
    <t>Police Major to Superintendent Rank Promotion</t>
  </si>
  <si>
    <r>
      <t>計</t>
    </r>
    <r>
      <rPr>
        <sz val="6"/>
        <rFont val="Times New Roman"/>
        <family val="1"/>
      </rPr>
      <t xml:space="preserve"> Total</t>
    </r>
  </si>
  <si>
    <r>
      <t xml:space="preserve">  </t>
    </r>
    <r>
      <rPr>
        <sz val="9"/>
        <rFont val="標楷體"/>
        <family val="4"/>
      </rPr>
      <t>丁等</t>
    </r>
    <r>
      <rPr>
        <sz val="9"/>
        <rFont val="Times New Roman"/>
        <family val="1"/>
      </rPr>
      <t xml:space="preserve"> Grade D</t>
    </r>
  </si>
  <si>
    <r>
      <t xml:space="preserve">  </t>
    </r>
    <r>
      <rPr>
        <sz val="9"/>
        <rFont val="標楷體"/>
        <family val="4"/>
      </rPr>
      <t>司法人員</t>
    </r>
    <r>
      <rPr>
        <sz val="9"/>
        <rFont val="Times New Roman"/>
        <family val="1"/>
      </rPr>
      <t xml:space="preserve">  Judicial Personnel</t>
    </r>
  </si>
  <si>
    <r>
      <t xml:space="preserve">  </t>
    </r>
    <r>
      <rPr>
        <sz val="9"/>
        <rFont val="標楷體"/>
        <family val="4"/>
      </rPr>
      <t>民航人員</t>
    </r>
    <r>
      <rPr>
        <sz val="9"/>
        <rFont val="Times New Roman"/>
        <family val="1"/>
      </rPr>
      <t xml:space="preserve"> Civil Aviation Personnel</t>
    </r>
  </si>
  <si>
    <r>
      <t xml:space="preserve">  </t>
    </r>
    <r>
      <rPr>
        <sz val="9"/>
        <rFont val="標楷體"/>
        <family val="4"/>
      </rPr>
      <t xml:space="preserve">稅務人員 </t>
    </r>
    <r>
      <rPr>
        <sz val="9"/>
        <rFont val="Times New Roman"/>
        <family val="1"/>
      </rPr>
      <t>Taxation Personnel</t>
    </r>
  </si>
  <si>
    <r>
      <t xml:space="preserve">  </t>
    </r>
    <r>
      <rPr>
        <sz val="9"/>
        <rFont val="標楷體"/>
        <family val="4"/>
      </rPr>
      <t xml:space="preserve">關務人員 </t>
    </r>
    <r>
      <rPr>
        <sz val="9"/>
        <rFont val="Times New Roman"/>
        <family val="1"/>
      </rPr>
      <t>Customs Officers</t>
    </r>
  </si>
  <si>
    <r>
      <t xml:space="preserve">  </t>
    </r>
    <r>
      <rPr>
        <sz val="9"/>
        <rFont val="標楷體"/>
        <family val="4"/>
      </rPr>
      <t xml:space="preserve">經濟部專利商標審查人員
</t>
    </r>
    <r>
      <rPr>
        <sz val="9"/>
        <rFont val="Times New Roman"/>
        <family val="1"/>
      </rPr>
      <t xml:space="preserve">  Patent and Trademark Application Reviewers
  Ministry of Economic Affairs</t>
    </r>
  </si>
  <si>
    <r>
      <t xml:space="preserve">  </t>
    </r>
    <r>
      <rPr>
        <sz val="9"/>
        <rFont val="標楷體"/>
        <family val="4"/>
      </rPr>
      <t>國際經濟商務人員</t>
    </r>
    <r>
      <rPr>
        <sz val="9"/>
        <rFont val="Times New Roman"/>
        <family val="1"/>
      </rPr>
      <t xml:space="preserve"> International Trade Officers</t>
    </r>
  </si>
  <si>
    <r>
      <t xml:space="preserve">  </t>
    </r>
    <r>
      <rPr>
        <sz val="9"/>
        <rFont val="標楷體"/>
        <family val="4"/>
      </rPr>
      <t>警察人員</t>
    </r>
    <r>
      <rPr>
        <sz val="9"/>
        <rFont val="Times New Roman"/>
        <family val="1"/>
      </rPr>
      <t xml:space="preserve">  Police Officer</t>
    </r>
  </si>
  <si>
    <r>
      <t xml:space="preserve">  </t>
    </r>
    <r>
      <rPr>
        <sz val="9"/>
        <rFont val="標楷體"/>
        <family val="4"/>
      </rPr>
      <t xml:space="preserve">法務部調查局調查人員
</t>
    </r>
    <r>
      <rPr>
        <sz val="9"/>
        <rFont val="Times New Roman"/>
        <family val="1"/>
      </rPr>
      <t xml:space="preserve">  Investigative Agents of the Investigation
  Bureau, Ministry of Justice</t>
    </r>
  </si>
  <si>
    <r>
      <t xml:space="preserve">  </t>
    </r>
    <r>
      <rPr>
        <sz val="9"/>
        <rFont val="標楷體"/>
        <family val="4"/>
      </rPr>
      <t xml:space="preserve">國家安全局國家安全情報人員
</t>
    </r>
    <r>
      <rPr>
        <sz val="9"/>
        <rFont val="Times New Roman"/>
        <family val="1"/>
      </rPr>
      <t xml:space="preserve">  National Security Agents and Intelligence
  Agents of the National Security Bureau</t>
    </r>
  </si>
  <si>
    <r>
      <t xml:space="preserve">  </t>
    </r>
    <r>
      <rPr>
        <sz val="9"/>
        <rFont val="標楷體"/>
        <family val="4"/>
      </rPr>
      <t>高等</t>
    </r>
    <r>
      <rPr>
        <sz val="9"/>
        <rFont val="Times New Roman"/>
        <family val="1"/>
      </rPr>
      <t xml:space="preserve"> Senior Examinations</t>
    </r>
  </si>
  <si>
    <r>
      <t xml:space="preserve">  </t>
    </r>
    <r>
      <rPr>
        <sz val="9"/>
        <rFont val="標楷體"/>
        <family val="4"/>
      </rPr>
      <t>普通</t>
    </r>
    <r>
      <rPr>
        <sz val="9"/>
        <rFont val="Times New Roman"/>
        <family val="1"/>
      </rPr>
      <t xml:space="preserve"> Junior Examinations</t>
    </r>
  </si>
  <si>
    <r>
      <t xml:space="preserve">  </t>
    </r>
    <r>
      <rPr>
        <sz val="10"/>
        <rFont val="標楷體"/>
        <family val="4"/>
      </rPr>
      <t>初等</t>
    </r>
    <r>
      <rPr>
        <sz val="10"/>
        <rFont val="Times New Roman"/>
        <family val="1"/>
      </rPr>
      <t xml:space="preserve"> Elementary Examinations</t>
    </r>
  </si>
  <si>
    <r>
      <t xml:space="preserve">  </t>
    </r>
    <r>
      <rPr>
        <sz val="9"/>
        <rFont val="標楷體"/>
        <family val="4"/>
      </rPr>
      <t>交通事業公路人員</t>
    </r>
    <r>
      <rPr>
        <sz val="9"/>
        <rFont val="Times New Roman"/>
        <family val="1"/>
      </rPr>
      <t xml:space="preserve"> 
  Transportation Enterprise Highway Personnel</t>
    </r>
  </si>
  <si>
    <r>
      <t xml:space="preserve">  </t>
    </r>
    <r>
      <rPr>
        <sz val="9"/>
        <rFont val="標楷體"/>
        <family val="4"/>
      </rPr>
      <t xml:space="preserve">交通事業鐵路人員
</t>
    </r>
    <r>
      <rPr>
        <sz val="9"/>
        <rFont val="Times New Roman"/>
        <family val="1"/>
      </rPr>
      <t xml:space="preserve">  Transportation Enterprise Railways Personnel</t>
    </r>
  </si>
  <si>
    <r>
      <t xml:space="preserve">  </t>
    </r>
    <r>
      <rPr>
        <sz val="9"/>
        <rFont val="標楷體"/>
        <family val="4"/>
      </rPr>
      <t>海岸巡防人員</t>
    </r>
    <r>
      <rPr>
        <sz val="9"/>
        <rFont val="Times New Roman"/>
        <family val="1"/>
      </rPr>
      <t xml:space="preserve"> Coast Guard Personnel</t>
    </r>
  </si>
  <si>
    <r>
      <t xml:space="preserve">  </t>
    </r>
    <r>
      <rPr>
        <sz val="9"/>
        <rFont val="標楷體"/>
        <family val="4"/>
      </rPr>
      <t>社會福利工作人員</t>
    </r>
    <r>
      <rPr>
        <sz val="9"/>
        <rFont val="Times New Roman"/>
        <family val="1"/>
      </rPr>
      <t xml:space="preserve"> Social Welfare Workers</t>
    </r>
  </si>
  <si>
    <r>
      <t xml:space="preserve">  </t>
    </r>
    <r>
      <rPr>
        <sz val="9"/>
        <rFont val="標楷體"/>
        <family val="4"/>
      </rPr>
      <t xml:space="preserve">國防部文職人員
</t>
    </r>
    <r>
      <rPr>
        <sz val="9"/>
        <rFont val="Times New Roman"/>
        <family val="1"/>
      </rPr>
      <t xml:space="preserve">  Ministry of Defense Administrative Personnel</t>
    </r>
  </si>
  <si>
    <r>
      <t xml:space="preserve">  </t>
    </r>
    <r>
      <rPr>
        <sz val="9"/>
        <rFont val="標楷體"/>
        <family val="4"/>
      </rPr>
      <t>交通事業港務人員</t>
    </r>
    <r>
      <rPr>
        <sz val="9"/>
        <rFont val="Times New Roman"/>
        <family val="1"/>
      </rPr>
      <t xml:space="preserve"> 
  Transportation Enterprise Harbor Management Personnel</t>
    </r>
  </si>
  <si>
    <r>
      <t xml:space="preserve">  </t>
    </r>
    <r>
      <rPr>
        <sz val="9"/>
        <rFont val="標楷體"/>
        <family val="4"/>
      </rPr>
      <t>原住民族人員</t>
    </r>
    <r>
      <rPr>
        <sz val="9"/>
        <rFont val="Times New Roman"/>
        <family val="1"/>
      </rPr>
      <t xml:space="preserve"> Indigenous Peoples</t>
    </r>
  </si>
  <si>
    <r>
      <t xml:space="preserve">  </t>
    </r>
    <r>
      <rPr>
        <sz val="9"/>
        <rFont val="標楷體"/>
        <family val="4"/>
      </rPr>
      <t>身心障礙人員</t>
    </r>
    <r>
      <rPr>
        <sz val="9"/>
        <rFont val="Times New Roman"/>
        <family val="1"/>
      </rPr>
      <t xml:space="preserve"> The Disabled</t>
    </r>
  </si>
  <si>
    <r>
      <t xml:space="preserve">  </t>
    </r>
    <r>
      <rPr>
        <sz val="9"/>
        <rFont val="標楷體"/>
        <family val="4"/>
      </rPr>
      <t xml:space="preserve">薦任公務人員晉升簡任官等
</t>
    </r>
    <r>
      <rPr>
        <sz val="9"/>
        <rFont val="Times New Roman"/>
        <family val="1"/>
      </rPr>
      <t xml:space="preserve">  Junior to Senior Rank Promotion</t>
    </r>
  </si>
  <si>
    <r>
      <t xml:space="preserve">  </t>
    </r>
    <r>
      <rPr>
        <sz val="9"/>
        <rFont val="標楷體"/>
        <family val="4"/>
      </rPr>
      <t>委任公務人員晉升薦任官等</t>
    </r>
    <r>
      <rPr>
        <sz val="9"/>
        <rFont val="Times New Roman"/>
        <family val="1"/>
      </rPr>
      <t xml:space="preserve"> 
  Elementary to Junior Rank
  Promotion</t>
    </r>
  </si>
  <si>
    <r>
      <t xml:space="preserve">  </t>
    </r>
    <r>
      <rPr>
        <sz val="9"/>
        <rFont val="標楷體"/>
        <family val="4"/>
      </rPr>
      <t xml:space="preserve">警佐警察人員晉升警正官等
</t>
    </r>
    <r>
      <rPr>
        <sz val="9"/>
        <rFont val="Times New Roman"/>
        <family val="1"/>
      </rPr>
      <t xml:space="preserve">  Police Sergeant to Major
  Rank Promotion</t>
    </r>
  </si>
  <si>
    <r>
      <t xml:space="preserve">  </t>
    </r>
    <r>
      <rPr>
        <sz val="9"/>
        <rFont val="標楷體"/>
        <family val="4"/>
      </rPr>
      <t xml:space="preserve">交通事業人員員級晉升高員級資位
</t>
    </r>
    <r>
      <rPr>
        <sz val="9"/>
        <rFont val="Times New Roman"/>
        <family val="1"/>
      </rPr>
      <t xml:space="preserve">  Transportation Enterprise Officer to 
  Senior Officer Rank Promotion</t>
    </r>
  </si>
  <si>
    <r>
      <t xml:space="preserve">  </t>
    </r>
    <r>
      <rPr>
        <sz val="9"/>
        <rFont val="標楷體"/>
        <family val="4"/>
      </rPr>
      <t xml:space="preserve">警正警察人員晉升警監官等
</t>
    </r>
    <r>
      <rPr>
        <sz val="9"/>
        <rFont val="Times New Roman"/>
        <family val="1"/>
      </rPr>
      <t xml:space="preserve">  Police Major to Superintendent Rank Promotion</t>
    </r>
  </si>
  <si>
    <r>
      <t xml:space="preserve">     </t>
    </r>
    <r>
      <rPr>
        <sz val="10"/>
        <rFont val="Times New Roman"/>
        <family val="1"/>
      </rPr>
      <t xml:space="preserve">  </t>
    </r>
    <r>
      <rPr>
        <sz val="10"/>
        <rFont val="標楷體"/>
        <family val="4"/>
      </rPr>
      <t xml:space="preserve">2.本表公務人員考試錄取人員訓練係指基礎訓練及實務訓練。
  </t>
    </r>
    <r>
      <rPr>
        <sz val="6"/>
        <rFont val="標楷體"/>
        <family val="4"/>
      </rPr>
      <t xml:space="preserve">  </t>
    </r>
    <r>
      <rPr>
        <sz val="10"/>
        <rFont val="標楷體"/>
        <family val="4"/>
      </rPr>
      <t xml:space="preserve">   3.自93年起增加教育程度統計，爰教育程度欄內之合計數及各訓練別之小計數均自93年起累計。</t>
    </r>
  </si>
  <si>
    <t>Local Government Civil Servants</t>
  </si>
  <si>
    <r>
      <t xml:space="preserve">  </t>
    </r>
    <r>
      <rPr>
        <sz val="10"/>
        <rFont val="標楷體"/>
        <family val="4"/>
      </rPr>
      <t>2.自93年起增加教育程度統計，爰教育程度欄內之合計數及各訓練別之小計數均自93年起累計。</t>
    </r>
  </si>
  <si>
    <r>
      <rPr>
        <sz val="10"/>
        <rFont val="標楷體"/>
        <family val="4"/>
      </rPr>
      <t>教</t>
    </r>
    <r>
      <rPr>
        <sz val="10"/>
        <rFont val="Times New Roman"/>
        <family val="1"/>
      </rPr>
      <t xml:space="preserve">       </t>
    </r>
    <r>
      <rPr>
        <sz val="10"/>
        <rFont val="標楷體"/>
        <family val="4"/>
      </rPr>
      <t>育</t>
    </r>
    <r>
      <rPr>
        <sz val="10"/>
        <rFont val="Times New Roman"/>
        <family val="1"/>
      </rPr>
      <t xml:space="preserve">       </t>
    </r>
    <r>
      <rPr>
        <sz val="10"/>
        <rFont val="標楷體"/>
        <family val="4"/>
      </rPr>
      <t>程</t>
    </r>
    <r>
      <rPr>
        <sz val="10"/>
        <rFont val="Times New Roman"/>
        <family val="1"/>
      </rPr>
      <t xml:space="preserve">       </t>
    </r>
    <r>
      <rPr>
        <sz val="10"/>
        <rFont val="標楷體"/>
        <family val="4"/>
      </rPr>
      <t>度</t>
    </r>
    <r>
      <rPr>
        <sz val="10"/>
        <rFont val="Times New Roman"/>
        <family val="1"/>
      </rPr>
      <t xml:space="preserve">        Education Level</t>
    </r>
  </si>
  <si>
    <r>
      <rPr>
        <sz val="10"/>
        <rFont val="標楷體"/>
        <family val="4"/>
      </rPr>
      <t>年</t>
    </r>
    <r>
      <rPr>
        <sz val="10"/>
        <rFont val="Times New Roman"/>
        <family val="1"/>
      </rPr>
      <t xml:space="preserve">   </t>
    </r>
    <r>
      <rPr>
        <sz val="10"/>
        <rFont val="標楷體"/>
        <family val="4"/>
      </rPr>
      <t>齡</t>
    </r>
    <r>
      <rPr>
        <sz val="10"/>
        <rFont val="Times New Roman"/>
        <family val="1"/>
      </rPr>
      <t xml:space="preserve">   </t>
    </r>
    <r>
      <rPr>
        <sz val="10"/>
        <rFont val="標楷體"/>
        <family val="4"/>
      </rPr>
      <t>分</t>
    </r>
    <r>
      <rPr>
        <sz val="10"/>
        <rFont val="Times New Roman"/>
        <family val="1"/>
      </rPr>
      <t xml:space="preserve">   </t>
    </r>
    <r>
      <rPr>
        <sz val="10"/>
        <rFont val="標楷體"/>
        <family val="4"/>
      </rPr>
      <t>布</t>
    </r>
    <r>
      <rPr>
        <sz val="10"/>
        <rFont val="Times New Roman"/>
        <family val="1"/>
      </rPr>
      <t xml:space="preserve">                          Age Distribution</t>
    </r>
  </si>
  <si>
    <r>
      <rPr>
        <sz val="10"/>
        <rFont val="標楷體"/>
        <family val="4"/>
      </rPr>
      <t>總計</t>
    </r>
    <r>
      <rPr>
        <sz val="10"/>
        <rFont val="Times New Roman"/>
        <family val="1"/>
      </rPr>
      <t>Cumulative</t>
    </r>
  </si>
  <si>
    <r>
      <t>99</t>
    </r>
    <r>
      <rPr>
        <sz val="10"/>
        <rFont val="標楷體"/>
        <family val="4"/>
      </rPr>
      <t>年度</t>
    </r>
  </si>
  <si>
    <r>
      <t>100</t>
    </r>
    <r>
      <rPr>
        <sz val="10"/>
        <rFont val="標楷體"/>
        <family val="4"/>
      </rPr>
      <t>年度</t>
    </r>
  </si>
  <si>
    <r>
      <rPr>
        <sz val="8"/>
        <rFont val="標楷體"/>
        <family val="4"/>
      </rPr>
      <t>說明</t>
    </r>
    <r>
      <rPr>
        <sz val="8"/>
        <rFont val="Times New Roman"/>
        <family val="1"/>
      </rPr>
      <t>: 1.</t>
    </r>
    <r>
      <rPr>
        <sz val="8"/>
        <rFont val="標楷體"/>
        <family val="4"/>
      </rPr>
      <t>本表以參訓人次為計算單位，同一人之參訓次數不受限制。</t>
    </r>
  </si>
  <si>
    <r>
      <t xml:space="preserve">          2.</t>
    </r>
    <r>
      <rPr>
        <sz val="8"/>
        <rFont val="標楷體"/>
        <family val="4"/>
      </rPr>
      <t>適用對象：</t>
    </r>
    <r>
      <rPr>
        <sz val="8"/>
        <rFont val="Times New Roman"/>
        <family val="1"/>
      </rPr>
      <t>(1)92</t>
    </r>
    <r>
      <rPr>
        <sz val="8"/>
        <rFont val="標楷體"/>
        <family val="4"/>
      </rPr>
      <t>至</t>
    </r>
    <r>
      <rPr>
        <sz val="8"/>
        <rFont val="Times New Roman"/>
        <family val="1"/>
      </rPr>
      <t>98</t>
    </r>
    <r>
      <rPr>
        <sz val="8"/>
        <rFont val="標楷體"/>
        <family val="4"/>
      </rPr>
      <t>年包括</t>
    </r>
    <r>
      <rPr>
        <sz val="8"/>
        <rFont val="Times New Roman"/>
        <family val="1"/>
      </rPr>
      <t xml:space="preserve"> a)</t>
    </r>
    <r>
      <rPr>
        <sz val="8"/>
        <rFont val="標楷體"/>
        <family val="4"/>
      </rPr>
      <t>各機關（構）學校組織編制中依法任用、派用之有給專任人員，</t>
    </r>
    <r>
      <rPr>
        <sz val="8"/>
        <rFont val="Times New Roman"/>
        <family val="1"/>
      </rPr>
      <t>b)</t>
    </r>
    <r>
      <rPr>
        <sz val="8"/>
        <rFont val="標楷體"/>
        <family val="4"/>
      </rPr>
      <t>各機關（構）學校除教師</t>
    </r>
  </si>
  <si>
    <r>
      <t xml:space="preserve">          3.</t>
    </r>
    <r>
      <rPr>
        <sz val="8"/>
        <rFont val="標楷體"/>
        <family val="4"/>
      </rPr>
      <t>準用對象：</t>
    </r>
    <r>
      <rPr>
        <sz val="8"/>
        <rFont val="Times New Roman"/>
        <family val="1"/>
      </rPr>
      <t>(1)92</t>
    </r>
    <r>
      <rPr>
        <sz val="8"/>
        <rFont val="標楷體"/>
        <family val="4"/>
      </rPr>
      <t>至</t>
    </r>
    <r>
      <rPr>
        <sz val="8"/>
        <rFont val="Times New Roman"/>
        <family val="1"/>
      </rPr>
      <t>98</t>
    </r>
    <r>
      <rPr>
        <sz val="8"/>
        <rFont val="標楷體"/>
        <family val="4"/>
      </rPr>
      <t>年包括</t>
    </r>
    <r>
      <rPr>
        <sz val="8"/>
        <rFont val="Times New Roman"/>
        <family val="1"/>
      </rPr>
      <t>a)</t>
    </r>
    <r>
      <rPr>
        <sz val="8"/>
        <rFont val="標楷體"/>
        <family val="4"/>
      </rPr>
      <t>公立學校校長及兼任行政職務之教師，</t>
    </r>
    <r>
      <rPr>
        <sz val="8"/>
        <rFont val="Times New Roman"/>
        <family val="1"/>
      </rPr>
      <t>b)</t>
    </r>
    <r>
      <rPr>
        <sz val="8"/>
        <rFont val="標楷體"/>
        <family val="4"/>
      </rPr>
      <t>公營事業機構對經營負有主要決策責任人員，</t>
    </r>
    <r>
      <rPr>
        <sz val="8"/>
        <rFont val="Times New Roman"/>
        <family val="1"/>
      </rPr>
      <t>c)</t>
    </r>
  </si>
  <si>
    <r>
      <t xml:space="preserve">          4.</t>
    </r>
    <r>
      <rPr>
        <sz val="8"/>
        <rFont val="標楷體"/>
        <family val="4"/>
      </rPr>
      <t>配合</t>
    </r>
    <r>
      <rPr>
        <sz val="8"/>
        <rFont val="Times New Roman"/>
        <family val="1"/>
      </rPr>
      <t>95</t>
    </r>
    <r>
      <rPr>
        <sz val="8"/>
        <rFont val="標楷體"/>
        <family val="4"/>
      </rPr>
      <t>年</t>
    </r>
    <r>
      <rPr>
        <sz val="8"/>
        <rFont val="Times New Roman"/>
        <family val="1"/>
      </rPr>
      <t>2</t>
    </r>
    <r>
      <rPr>
        <sz val="8"/>
        <rFont val="標楷體"/>
        <family val="4"/>
      </rPr>
      <t>月</t>
    </r>
    <r>
      <rPr>
        <sz val="8"/>
        <rFont val="Times New Roman"/>
        <family val="1"/>
      </rPr>
      <t>23</t>
    </r>
    <r>
      <rPr>
        <sz val="8"/>
        <rFont val="標楷體"/>
        <family val="4"/>
      </rPr>
      <t>日考試院修正發布之「公務人員行政中立訓練辦法」第</t>
    </r>
    <r>
      <rPr>
        <sz val="8"/>
        <rFont val="Times New Roman"/>
        <family val="1"/>
      </rPr>
      <t>5</t>
    </r>
    <r>
      <rPr>
        <sz val="8"/>
        <rFont val="標楷體"/>
        <family val="4"/>
      </rPr>
      <t>條規定，原「行政中立講演」修正為「專題講演及</t>
    </r>
  </si>
  <si>
    <r>
      <t xml:space="preserve">             </t>
    </r>
    <r>
      <rPr>
        <sz val="8"/>
        <rFont val="標楷體"/>
        <family val="4"/>
      </rPr>
      <t>外依法聘任、僱用人員，</t>
    </r>
    <r>
      <rPr>
        <sz val="8"/>
        <rFont val="Times New Roman"/>
        <family val="1"/>
      </rPr>
      <t>c)</t>
    </r>
    <r>
      <rPr>
        <sz val="8"/>
        <rFont val="標楷體"/>
        <family val="4"/>
      </rPr>
      <t>公務人員考試錄取人員。</t>
    </r>
    <r>
      <rPr>
        <sz val="8"/>
        <rFont val="Times New Roman"/>
        <family val="1"/>
      </rPr>
      <t>(2)99</t>
    </r>
    <r>
      <rPr>
        <sz val="8"/>
        <rFont val="標楷體"/>
        <family val="4"/>
      </rPr>
      <t>年以後為公務人員行政中立法第</t>
    </r>
    <r>
      <rPr>
        <sz val="8"/>
        <rFont val="Times New Roman"/>
        <family val="1"/>
      </rPr>
      <t>2</t>
    </r>
    <r>
      <rPr>
        <sz val="8"/>
        <rFont val="標楷體"/>
        <family val="4"/>
      </rPr>
      <t>條所稱之公務人員。</t>
    </r>
  </si>
  <si>
    <r>
      <t xml:space="preserve">             </t>
    </r>
    <r>
      <rPr>
        <sz val="8"/>
        <rFont val="標楷體"/>
        <family val="4"/>
      </rPr>
      <t>政務人員及民選地方首長，</t>
    </r>
    <r>
      <rPr>
        <sz val="8"/>
        <rFont val="Times New Roman"/>
        <family val="1"/>
      </rPr>
      <t>d)</t>
    </r>
    <r>
      <rPr>
        <sz val="8"/>
        <rFont val="標楷體"/>
        <family val="4"/>
      </rPr>
      <t>各機關（構）學校約聘（僱）人員及工友。</t>
    </r>
    <r>
      <rPr>
        <sz val="8"/>
        <rFont val="Times New Roman"/>
        <family val="1"/>
      </rPr>
      <t>(2)99</t>
    </r>
    <r>
      <rPr>
        <sz val="8"/>
        <rFont val="標楷體"/>
        <family val="4"/>
      </rPr>
      <t>年以後為公務人員行政中立法第</t>
    </r>
    <r>
      <rPr>
        <sz val="8"/>
        <rFont val="Times New Roman"/>
        <family val="1"/>
      </rPr>
      <t>17</t>
    </r>
    <r>
      <rPr>
        <sz val="8"/>
        <rFont val="標楷體"/>
        <family val="4"/>
      </rPr>
      <t>條及第</t>
    </r>
    <r>
      <rPr>
        <sz val="8"/>
        <rFont val="Times New Roman"/>
        <family val="1"/>
      </rPr>
      <t>18</t>
    </r>
    <r>
      <rPr>
        <sz val="8"/>
        <rFont val="標楷體"/>
        <family val="4"/>
      </rPr>
      <t>條</t>
    </r>
  </si>
  <si>
    <r>
      <t xml:space="preserve">             </t>
    </r>
    <r>
      <rPr>
        <sz val="8"/>
        <rFont val="標楷體"/>
        <family val="4"/>
      </rPr>
      <t>所定之人員。</t>
    </r>
  </si>
  <si>
    <r>
      <t xml:space="preserve">             </t>
    </r>
    <r>
      <rPr>
        <sz val="8"/>
        <rFont val="標楷體"/>
        <family val="4"/>
      </rPr>
      <t>座談」，「網路學習」及「視聽學習」兩項合併為「數位學習」。</t>
    </r>
  </si>
  <si>
    <t>普
通
考
試</t>
  </si>
  <si>
    <r>
      <rPr>
        <sz val="10"/>
        <rFont val="標楷體"/>
        <family val="4"/>
      </rPr>
      <t xml:space="preserve">碩士以上
</t>
    </r>
    <r>
      <rPr>
        <sz val="10"/>
        <rFont val="Times New Roman"/>
        <family val="1"/>
      </rPr>
      <t>Master's degree and 
above</t>
    </r>
  </si>
  <si>
    <r>
      <rPr>
        <sz val="10"/>
        <rFont val="標楷體"/>
        <family val="4"/>
      </rPr>
      <t>國中以下</t>
    </r>
    <r>
      <rPr>
        <sz val="10"/>
        <rFont val="Times New Roman"/>
        <family val="1"/>
      </rPr>
      <t>Junior High School and below</t>
    </r>
  </si>
  <si>
    <r>
      <rPr>
        <sz val="10"/>
        <rFont val="標楷體"/>
        <family val="4"/>
      </rPr>
      <t xml:space="preserve">高中高職
</t>
    </r>
    <r>
      <rPr>
        <sz val="10"/>
        <rFont val="Times New Roman"/>
        <family val="1"/>
      </rPr>
      <t>Senior High/
Vocational school</t>
    </r>
  </si>
  <si>
    <r>
      <rPr>
        <sz val="10"/>
        <rFont val="標楷體"/>
        <family val="4"/>
      </rPr>
      <t xml:space="preserve">大學專科
</t>
    </r>
    <r>
      <rPr>
        <sz val="10"/>
        <rFont val="Times New Roman"/>
        <family val="1"/>
      </rPr>
      <t>University/
Junior College</t>
    </r>
  </si>
  <si>
    <t>Table 18  Training for Civil Service Personnel Special Examinations Qualifiers</t>
  </si>
  <si>
    <r>
      <t>Unit</t>
    </r>
    <r>
      <rPr>
        <sz val="11"/>
        <rFont val="新細明體"/>
        <family val="1"/>
      </rPr>
      <t>：</t>
    </r>
    <r>
      <rPr>
        <sz val="11"/>
        <rFont val="Times New Roman"/>
        <family val="1"/>
      </rPr>
      <t>People</t>
    </r>
  </si>
  <si>
    <t>Table 18  Training for Civil Service Personnel Special Examinations Qualifiers (Cont.2)</t>
  </si>
  <si>
    <t>Table 18  Training for Civil Service Personnel Special Examinations Qualifiers (Cont.1)</t>
  </si>
  <si>
    <t>Table 18  Training for Civil Service Personnel Special Examinations Qualifiers (Cont.3)</t>
  </si>
  <si>
    <t>Table 18  Training for Civil Service Personnel Special Examinations Qualifiers (Cont.4)</t>
  </si>
  <si>
    <t>Table 18  Training for Civil Service Personnel Special Examinations Qualifiers (Cont.5)</t>
  </si>
  <si>
    <t>Table 18  Training for Civil Service Personnel Special Examinations Qualifiers (Cont.6)</t>
  </si>
  <si>
    <t>Table 18  Training for Civil Service Personnel Special Examinations Qualifiers (Cont.7)</t>
  </si>
  <si>
    <t>Table 18  Training for Civil Service Personnel Special Examinations Qualifiers (Cont.8)</t>
  </si>
  <si>
    <t xml:space="preserve">           2.The training for personnel newly qualified through civil service exams includes basic training,  
               on-the-job training and special training for special examinations for civil service personnel.</t>
  </si>
  <si>
    <r>
      <t>Unit</t>
    </r>
    <r>
      <rPr>
        <sz val="9"/>
        <color indexed="8"/>
        <rFont val="標楷體"/>
        <family val="4"/>
      </rPr>
      <t>：</t>
    </r>
    <r>
      <rPr>
        <sz val="9"/>
        <color indexed="8"/>
        <rFont val="Times New Roman"/>
        <family val="1"/>
      </rPr>
      <t>Persons</t>
    </r>
  </si>
  <si>
    <r>
      <t xml:space="preserve">  </t>
    </r>
    <r>
      <rPr>
        <sz val="9"/>
        <color indexed="8"/>
        <rFont val="標楷體"/>
        <family val="4"/>
      </rPr>
      <t xml:space="preserve">水利人員及水土保持人員
</t>
    </r>
    <r>
      <rPr>
        <sz val="9"/>
        <color indexed="8"/>
        <rFont val="Times New Roman"/>
        <family val="1"/>
      </rPr>
      <t xml:space="preserve">  Water Resources and Soil Water Conservation Personnel</t>
    </r>
  </si>
  <si>
    <r>
      <t xml:space="preserve">  </t>
    </r>
    <r>
      <rPr>
        <sz val="9"/>
        <color indexed="8"/>
        <rFont val="標楷體"/>
        <family val="4"/>
      </rPr>
      <t xml:space="preserve">外交領事暨國際新聞人員
</t>
    </r>
    <r>
      <rPr>
        <sz val="9"/>
        <color indexed="8"/>
        <rFont val="Times New Roman"/>
        <family val="1"/>
      </rPr>
      <t xml:space="preserve">  Diplomatic and Consular Personnel &amp;
  International Information Officers</t>
    </r>
  </si>
  <si>
    <r>
      <t>3.</t>
    </r>
    <r>
      <rPr>
        <sz val="9"/>
        <color indexed="8"/>
        <rFont val="標楷體"/>
        <family val="4"/>
      </rPr>
      <t>升任官等訓練</t>
    </r>
    <r>
      <rPr>
        <sz val="9"/>
        <color indexed="8"/>
        <rFont val="Times New Roman"/>
        <family val="1"/>
      </rPr>
      <t xml:space="preserve"> Rank Promotion Training</t>
    </r>
  </si>
  <si>
    <t xml:space="preserve">         2.The training for personnel newly qualified through civil service exams includes basic training and  
              on-the-job training.</t>
  </si>
  <si>
    <t xml:space="preserve">         3.The variable of "Education Level" was added beginning 2004.  Entries in the column of "Education 
              Level" and the subtotals of all categories of training are recorded beginning in 2004.</t>
  </si>
  <si>
    <t xml:space="preserve">         2.The training for personnel newly qualified through civil service exams includes the special training
             for special examinations for civil service personnel.</t>
  </si>
  <si>
    <t xml:space="preserve">         2.The variable of "Education Level" was added beginning in 2004.  Entries in the column of "Education 
             Level" and the subtotals of all categories of training are recorded beginning in 2004.</t>
  </si>
  <si>
    <r>
      <t>Unit</t>
    </r>
    <r>
      <rPr>
        <sz val="9"/>
        <color indexed="8"/>
        <rFont val="標楷體"/>
        <family val="4"/>
      </rPr>
      <t>：</t>
    </r>
    <r>
      <rPr>
        <sz val="9"/>
        <color indexed="8"/>
        <rFont val="Times New Roman"/>
        <family val="1"/>
      </rPr>
      <t>Person-times</t>
    </r>
  </si>
  <si>
    <r>
      <t>102</t>
    </r>
    <r>
      <rPr>
        <sz val="10"/>
        <rFont val="標楷體"/>
        <family val="4"/>
      </rPr>
      <t xml:space="preserve">年
</t>
    </r>
    <r>
      <rPr>
        <sz val="10"/>
        <rFont val="Times New Roman"/>
        <family val="1"/>
      </rPr>
      <t>Year 2013</t>
    </r>
  </si>
  <si>
    <r>
      <rPr>
        <sz val="10"/>
        <rFont val="標楷體"/>
        <family val="4"/>
      </rPr>
      <t>說明：</t>
    </r>
    <r>
      <rPr>
        <sz val="10"/>
        <rFont val="Times New Roman"/>
        <family val="1"/>
      </rPr>
      <t>1.</t>
    </r>
    <r>
      <rPr>
        <sz val="10"/>
        <rFont val="標楷體"/>
        <family val="4"/>
      </rPr>
      <t>本表資料以訓練期滿日該年完成訓練者為準。</t>
    </r>
  </si>
  <si>
    <r>
      <t>102</t>
    </r>
    <r>
      <rPr>
        <sz val="10"/>
        <rFont val="細明體"/>
        <family val="3"/>
      </rPr>
      <t>年</t>
    </r>
    <r>
      <rPr>
        <sz val="10"/>
        <rFont val="Times New Roman"/>
        <family val="1"/>
      </rPr>
      <t xml:space="preserve"> 2013</t>
    </r>
  </si>
  <si>
    <r>
      <t>101</t>
    </r>
    <r>
      <rPr>
        <sz val="10"/>
        <rFont val="細明體"/>
        <family val="3"/>
      </rPr>
      <t>年</t>
    </r>
    <r>
      <rPr>
        <sz val="10"/>
        <rFont val="Times New Roman"/>
        <family val="1"/>
      </rPr>
      <t xml:space="preserve"> 2012</t>
    </r>
  </si>
  <si>
    <r>
      <rPr>
        <sz val="10"/>
        <rFont val="標楷體"/>
        <family val="4"/>
      </rPr>
      <t>小計</t>
    </r>
    <r>
      <rPr>
        <sz val="10"/>
        <rFont val="Times New Roman"/>
        <family val="1"/>
      </rPr>
      <t>Sub-Total</t>
    </r>
  </si>
  <si>
    <r>
      <rPr>
        <sz val="10"/>
        <rFont val="標楷體"/>
        <family val="4"/>
      </rPr>
      <t>男</t>
    </r>
    <r>
      <rPr>
        <sz val="10"/>
        <rFont val="Times New Roman"/>
        <family val="1"/>
      </rPr>
      <t xml:space="preserve"> Male</t>
    </r>
  </si>
  <si>
    <r>
      <rPr>
        <sz val="10"/>
        <rFont val="標楷體"/>
        <family val="4"/>
      </rPr>
      <t>女</t>
    </r>
    <r>
      <rPr>
        <sz val="10"/>
        <rFont val="Times New Roman"/>
        <family val="1"/>
      </rPr>
      <t xml:space="preserve"> Female</t>
    </r>
  </si>
  <si>
    <r>
      <t>102</t>
    </r>
    <r>
      <rPr>
        <sz val="10"/>
        <rFont val="標楷體"/>
        <family val="4"/>
      </rPr>
      <t>年</t>
    </r>
    <r>
      <rPr>
        <sz val="10"/>
        <rFont val="Times New Roman"/>
        <family val="1"/>
      </rPr>
      <t xml:space="preserve"> 2013</t>
    </r>
  </si>
  <si>
    <r>
      <t>101</t>
    </r>
    <r>
      <rPr>
        <sz val="10"/>
        <rFont val="標楷體"/>
        <family val="4"/>
      </rPr>
      <t>年</t>
    </r>
    <r>
      <rPr>
        <sz val="10"/>
        <rFont val="Times New Roman"/>
        <family val="1"/>
      </rPr>
      <t xml:space="preserve"> 2012</t>
    </r>
  </si>
  <si>
    <r>
      <t>102</t>
    </r>
    <r>
      <rPr>
        <sz val="10"/>
        <rFont val="標楷體"/>
        <family val="4"/>
      </rPr>
      <t>年</t>
    </r>
    <r>
      <rPr>
        <sz val="10"/>
        <rFont val="Times New Roman"/>
        <family val="1"/>
      </rPr>
      <t xml:space="preserve"> 2013</t>
    </r>
  </si>
  <si>
    <r>
      <rPr>
        <sz val="10"/>
        <rFont val="標楷體"/>
        <family val="4"/>
      </rPr>
      <t>小計</t>
    </r>
    <r>
      <rPr>
        <sz val="10"/>
        <rFont val="Times New Roman"/>
        <family val="1"/>
      </rPr>
      <t>Sub-Total</t>
    </r>
  </si>
  <si>
    <r>
      <rPr>
        <sz val="10"/>
        <rFont val="標楷體"/>
        <family val="4"/>
      </rPr>
      <t>男</t>
    </r>
    <r>
      <rPr>
        <sz val="10"/>
        <rFont val="Times New Roman"/>
        <family val="1"/>
      </rPr>
      <t>Male</t>
    </r>
  </si>
  <si>
    <r>
      <rPr>
        <sz val="10"/>
        <rFont val="標楷體"/>
        <family val="4"/>
      </rPr>
      <t>女</t>
    </r>
    <r>
      <rPr>
        <sz val="10"/>
        <rFont val="Times New Roman"/>
        <family val="1"/>
      </rPr>
      <t>Female</t>
    </r>
  </si>
  <si>
    <r>
      <t>101</t>
    </r>
    <r>
      <rPr>
        <sz val="10"/>
        <rFont val="標楷體"/>
        <family val="4"/>
      </rPr>
      <t>年</t>
    </r>
    <r>
      <rPr>
        <sz val="10"/>
        <rFont val="Times New Roman"/>
        <family val="1"/>
      </rPr>
      <t xml:space="preserve"> 2012</t>
    </r>
  </si>
  <si>
    <r>
      <t>102</t>
    </r>
    <r>
      <rPr>
        <sz val="10"/>
        <rFont val="標楷體"/>
        <family val="4"/>
      </rPr>
      <t>年</t>
    </r>
    <r>
      <rPr>
        <sz val="10"/>
        <rFont val="Times New Roman"/>
        <family val="1"/>
      </rPr>
      <t xml:space="preserve"> 2013</t>
    </r>
  </si>
  <si>
    <r>
      <t>102</t>
    </r>
    <r>
      <rPr>
        <sz val="10"/>
        <rFont val="標楷體"/>
        <family val="4"/>
      </rPr>
      <t>年</t>
    </r>
    <r>
      <rPr>
        <sz val="10"/>
        <rFont val="Times New Roman"/>
        <family val="1"/>
      </rPr>
      <t xml:space="preserve"> 2013</t>
    </r>
  </si>
  <si>
    <r>
      <rPr>
        <sz val="10"/>
        <rFont val="標楷體"/>
        <family val="4"/>
      </rPr>
      <t>小計</t>
    </r>
    <r>
      <rPr>
        <sz val="10"/>
        <rFont val="Times New Roman"/>
        <family val="1"/>
      </rPr>
      <t>Sub-Total</t>
    </r>
  </si>
  <si>
    <r>
      <rPr>
        <sz val="10"/>
        <rFont val="標楷體"/>
        <family val="4"/>
      </rPr>
      <t>男</t>
    </r>
    <r>
      <rPr>
        <sz val="10"/>
        <rFont val="Times New Roman"/>
        <family val="1"/>
      </rPr>
      <t>Male</t>
    </r>
  </si>
  <si>
    <r>
      <rPr>
        <sz val="10"/>
        <rFont val="標楷體"/>
        <family val="4"/>
      </rPr>
      <t>女</t>
    </r>
    <r>
      <rPr>
        <sz val="10"/>
        <rFont val="Times New Roman"/>
        <family val="1"/>
      </rPr>
      <t>Female</t>
    </r>
  </si>
  <si>
    <r>
      <t>101</t>
    </r>
    <r>
      <rPr>
        <sz val="10"/>
        <rFont val="標楷體"/>
        <family val="4"/>
      </rPr>
      <t>年</t>
    </r>
    <r>
      <rPr>
        <sz val="10"/>
        <rFont val="Times New Roman"/>
        <family val="1"/>
      </rPr>
      <t xml:space="preserve"> 2012</t>
    </r>
  </si>
  <si>
    <r>
      <t>102</t>
    </r>
    <r>
      <rPr>
        <sz val="10"/>
        <rFont val="標楷體"/>
        <family val="4"/>
      </rPr>
      <t>年</t>
    </r>
    <r>
      <rPr>
        <sz val="10"/>
        <rFont val="Times New Roman"/>
        <family val="1"/>
      </rPr>
      <t xml:space="preserve"> 2013</t>
    </r>
  </si>
  <si>
    <t>Water Resources and Soil Water Conservation Personnel</t>
  </si>
  <si>
    <r>
      <rPr>
        <sz val="14"/>
        <rFont val="標楷體"/>
        <family val="4"/>
      </rPr>
      <t>表</t>
    </r>
    <r>
      <rPr>
        <sz val="14"/>
        <rFont val="Times New Roman"/>
        <family val="1"/>
      </rPr>
      <t xml:space="preserve">18   </t>
    </r>
    <r>
      <rPr>
        <sz val="14"/>
        <rFont val="標楷體"/>
        <family val="4"/>
      </rPr>
      <t>特種考試錄取人員訓練</t>
    </r>
    <r>
      <rPr>
        <sz val="14"/>
        <rFont val="Times New Roman"/>
        <family val="1"/>
      </rPr>
      <t>(</t>
    </r>
    <r>
      <rPr>
        <sz val="14"/>
        <rFont val="標楷體"/>
        <family val="4"/>
      </rPr>
      <t>續</t>
    </r>
    <r>
      <rPr>
        <sz val="14"/>
        <rFont val="Times New Roman"/>
        <family val="1"/>
      </rPr>
      <t xml:space="preserve">13) </t>
    </r>
  </si>
  <si>
    <t>Table 18  Training for Qualified Personnel Passing Special Examinations (Cont. 13)</t>
  </si>
  <si>
    <t>移民行政人員</t>
  </si>
  <si>
    <r>
      <t>102</t>
    </r>
    <r>
      <rPr>
        <sz val="10"/>
        <rFont val="標楷體"/>
        <family val="4"/>
      </rPr>
      <t>年</t>
    </r>
    <r>
      <rPr>
        <sz val="10"/>
        <rFont val="Times New Roman"/>
        <family val="1"/>
      </rPr>
      <t xml:space="preserve"> 2013</t>
    </r>
  </si>
  <si>
    <r>
      <t>101</t>
    </r>
    <r>
      <rPr>
        <sz val="10"/>
        <rFont val="標楷體"/>
        <family val="4"/>
      </rPr>
      <t>年</t>
    </r>
    <r>
      <rPr>
        <sz val="10"/>
        <rFont val="Times New Roman"/>
        <family val="1"/>
      </rPr>
      <t xml:space="preserve"> 2012</t>
    </r>
  </si>
  <si>
    <r>
      <t>102</t>
    </r>
    <r>
      <rPr>
        <sz val="10"/>
        <rFont val="標楷體"/>
        <family val="4"/>
      </rPr>
      <t>年</t>
    </r>
    <r>
      <rPr>
        <sz val="10"/>
        <rFont val="Times New Roman"/>
        <family val="1"/>
      </rPr>
      <t xml:space="preserve"> 2013</t>
    </r>
  </si>
  <si>
    <r>
      <rPr>
        <sz val="10"/>
        <rFont val="標楷體"/>
        <family val="4"/>
      </rPr>
      <t>小計</t>
    </r>
    <r>
      <rPr>
        <sz val="10"/>
        <rFont val="Times New Roman"/>
        <family val="1"/>
      </rPr>
      <t>Sub-Total</t>
    </r>
  </si>
  <si>
    <r>
      <t>101</t>
    </r>
    <r>
      <rPr>
        <sz val="10"/>
        <rFont val="標楷體"/>
        <family val="4"/>
      </rPr>
      <t>年</t>
    </r>
    <r>
      <rPr>
        <sz val="10"/>
        <rFont val="Times New Roman"/>
        <family val="1"/>
      </rPr>
      <t xml:space="preserve"> 2012</t>
    </r>
  </si>
  <si>
    <r>
      <t>102</t>
    </r>
    <r>
      <rPr>
        <sz val="10"/>
        <rFont val="標楷體"/>
        <family val="4"/>
      </rPr>
      <t>年</t>
    </r>
    <r>
      <rPr>
        <sz val="10"/>
        <rFont val="Times New Roman"/>
        <family val="1"/>
      </rPr>
      <t xml:space="preserve"> 2013</t>
    </r>
  </si>
  <si>
    <r>
      <t>101</t>
    </r>
    <r>
      <rPr>
        <sz val="10"/>
        <rFont val="標楷體"/>
        <family val="4"/>
      </rPr>
      <t>年度</t>
    </r>
  </si>
  <si>
    <r>
      <t>102</t>
    </r>
    <r>
      <rPr>
        <sz val="10"/>
        <rFont val="標楷體"/>
        <family val="4"/>
      </rPr>
      <t>年度</t>
    </r>
  </si>
  <si>
    <t>說明:1、本項訓練自99年起開辦。</t>
  </si>
  <si>
    <t xml:space="preserve">     2、99年訓練人數56人，途中離訓3人，爰完成訓練共53人，其中公務人員42人，非公務人員11人。</t>
  </si>
  <si>
    <t xml:space="preserve">     3、100年訓練人員56人，中途離訓4人，爰完成訓練共52人，其中公務人員39人，非公務人員13人。</t>
  </si>
  <si>
    <t xml:space="preserve">     4、101年訓練人員51人，中途離訓5人，1人因請假缺課達30小時未取得結業證書，爰完成訓練共45人，其中公務人員34人，非公務人員11人。</t>
  </si>
  <si>
    <t xml:space="preserve">     5、102年訓練人員49人，中途離訓2人，爰完成訓練共47人，其中公務人員40人，非公務人員7人。</t>
  </si>
  <si>
    <r>
      <t xml:space="preserve">                               </t>
    </r>
    <r>
      <rPr>
        <sz val="9"/>
        <rFont val="標楷體"/>
        <family val="4"/>
      </rPr>
      <t>中華民國</t>
    </r>
    <r>
      <rPr>
        <sz val="9"/>
        <rFont val="Times New Roman"/>
        <family val="1"/>
      </rPr>
      <t>93</t>
    </r>
    <r>
      <rPr>
        <sz val="9"/>
        <rFont val="標楷體"/>
        <family val="4"/>
      </rPr>
      <t>年至</t>
    </r>
    <r>
      <rPr>
        <sz val="9"/>
        <rFont val="Times New Roman"/>
        <family val="1"/>
      </rPr>
      <t>102</t>
    </r>
    <r>
      <rPr>
        <sz val="9"/>
        <rFont val="標楷體"/>
        <family val="4"/>
      </rPr>
      <t>年</t>
    </r>
  </si>
  <si>
    <t>From 2004To 2013</t>
  </si>
  <si>
    <r>
      <t>中華民國</t>
    </r>
    <r>
      <rPr>
        <sz val="9"/>
        <rFont val="Times New Roman"/>
        <family val="1"/>
      </rPr>
      <t>93</t>
    </r>
    <r>
      <rPr>
        <sz val="9"/>
        <rFont val="標楷體"/>
        <family val="4"/>
      </rPr>
      <t>年至</t>
    </r>
    <r>
      <rPr>
        <sz val="9"/>
        <rFont val="Times New Roman"/>
        <family val="1"/>
      </rPr>
      <t>102</t>
    </r>
    <r>
      <rPr>
        <sz val="9"/>
        <rFont val="標楷體"/>
        <family val="4"/>
      </rPr>
      <t>年</t>
    </r>
  </si>
  <si>
    <t>From 2004 To 2013</t>
  </si>
  <si>
    <r>
      <t>中華民國</t>
    </r>
    <r>
      <rPr>
        <sz val="9"/>
        <rFont val="Times New Roman"/>
        <family val="1"/>
      </rPr>
      <t>93</t>
    </r>
    <r>
      <rPr>
        <sz val="9"/>
        <rFont val="標楷體"/>
        <family val="4"/>
      </rPr>
      <t>年至</t>
    </r>
    <r>
      <rPr>
        <sz val="9"/>
        <rFont val="Times New Roman"/>
        <family val="1"/>
      </rPr>
      <t>102</t>
    </r>
    <r>
      <rPr>
        <sz val="9"/>
        <rFont val="標楷體"/>
        <family val="4"/>
      </rPr>
      <t>年</t>
    </r>
  </si>
  <si>
    <r>
      <t xml:space="preserve">                       </t>
    </r>
    <r>
      <rPr>
        <sz val="12"/>
        <rFont val="標楷體"/>
        <family val="4"/>
      </rPr>
      <t>中華民國</t>
    </r>
    <r>
      <rPr>
        <sz val="12"/>
        <rFont val="Times New Roman"/>
        <family val="1"/>
      </rPr>
      <t>93</t>
    </r>
    <r>
      <rPr>
        <sz val="12"/>
        <rFont val="標楷體"/>
        <family val="4"/>
      </rPr>
      <t>年至</t>
    </r>
    <r>
      <rPr>
        <sz val="12"/>
        <rFont val="Times New Roman"/>
        <family val="1"/>
      </rPr>
      <t>102</t>
    </r>
    <r>
      <rPr>
        <sz val="12"/>
        <rFont val="標楷體"/>
        <family val="4"/>
      </rPr>
      <t>年</t>
    </r>
  </si>
  <si>
    <t>From 2004 To 2013</t>
  </si>
  <si>
    <t>中華民國99年至102年</t>
  </si>
  <si>
    <t>From 2010 To 2013</t>
  </si>
  <si>
    <t>中華民國93年至102年</t>
  </si>
  <si>
    <t>93年
Year 2004</t>
  </si>
  <si>
    <t>94年
Year 2005</t>
  </si>
  <si>
    <t>95年
Year 2006</t>
  </si>
  <si>
    <t>96年
Year 2007</t>
  </si>
  <si>
    <t>97年
Year 2008</t>
  </si>
  <si>
    <t>98年
Year 2009</t>
  </si>
  <si>
    <t>99年
Year 2010</t>
  </si>
  <si>
    <t>102年
Year 2013</t>
  </si>
  <si>
    <t>101年
Year 2012</t>
  </si>
  <si>
    <t>100年
Year 2011</t>
  </si>
  <si>
    <t>Table 10  Statistics of Training and Education for All Civil Servants</t>
  </si>
  <si>
    <r>
      <t>中華民國</t>
    </r>
    <r>
      <rPr>
        <sz val="10"/>
        <rFont val="Times New Roman"/>
        <family val="1"/>
      </rPr>
      <t>102</t>
    </r>
    <r>
      <rPr>
        <sz val="10"/>
        <rFont val="標楷體"/>
        <family val="4"/>
      </rPr>
      <t>年</t>
    </r>
  </si>
  <si>
    <r>
      <t>中華民國</t>
    </r>
    <r>
      <rPr>
        <sz val="10"/>
        <rFont val="Times New Roman"/>
        <family val="1"/>
      </rPr>
      <t>102</t>
    </r>
    <r>
      <rPr>
        <sz val="10"/>
        <rFont val="標楷體"/>
        <family val="4"/>
      </rPr>
      <t>年</t>
    </r>
  </si>
  <si>
    <r>
      <rPr>
        <sz val="10"/>
        <rFont val="標楷體"/>
        <family val="4"/>
      </rPr>
      <t xml:space="preserve">訓練進修名稱
</t>
    </r>
    <r>
      <rPr>
        <sz val="10"/>
        <rFont val="Times New Roman"/>
        <family val="1"/>
      </rPr>
      <t>Categories of Training and Education</t>
    </r>
  </si>
  <si>
    <t>人數(人)
Number of Individuals　　　</t>
  </si>
  <si>
    <t>人次(次)
Number of Attendees　　　　</t>
  </si>
  <si>
    <t>時數
(小時)
Hours　　　　</t>
  </si>
  <si>
    <t>平均每人時數
Hours per Individual　　　　</t>
  </si>
  <si>
    <r>
      <t xml:space="preserve"> </t>
    </r>
    <r>
      <rPr>
        <sz val="10"/>
        <rFont val="標楷體"/>
        <family val="4"/>
      </rPr>
      <t>總　　　計</t>
    </r>
    <r>
      <rPr>
        <sz val="10"/>
        <rFont val="Times New Roman"/>
        <family val="1"/>
      </rPr>
      <t xml:space="preserve"> Cumulative</t>
    </r>
  </si>
  <si>
    <r>
      <rPr>
        <sz val="10"/>
        <rFont val="標楷體"/>
        <family val="4"/>
      </rPr>
      <t>計</t>
    </r>
    <r>
      <rPr>
        <sz val="10"/>
        <rFont val="Times New Roman"/>
        <family val="1"/>
      </rPr>
      <t xml:space="preserve"> Total</t>
    </r>
  </si>
  <si>
    <r>
      <rPr>
        <sz val="10"/>
        <rFont val="標楷體"/>
        <family val="4"/>
      </rPr>
      <t>男</t>
    </r>
    <r>
      <rPr>
        <sz val="10"/>
        <rFont val="Times New Roman"/>
        <family val="1"/>
      </rPr>
      <t xml:space="preserve"> Male</t>
    </r>
  </si>
  <si>
    <r>
      <rPr>
        <sz val="10"/>
        <rFont val="標楷體"/>
        <family val="4"/>
      </rPr>
      <t>女</t>
    </r>
    <r>
      <rPr>
        <sz val="10"/>
        <rFont val="Times New Roman"/>
        <family val="1"/>
      </rPr>
      <t xml:space="preserve"> Female</t>
    </r>
  </si>
  <si>
    <r>
      <rPr>
        <sz val="10"/>
        <rFont val="標楷體"/>
        <family val="4"/>
      </rPr>
      <t>訓練</t>
    </r>
  </si>
  <si>
    <r>
      <rPr>
        <sz val="10"/>
        <rFont val="標楷體"/>
        <family val="4"/>
      </rPr>
      <t xml:space="preserve">計
</t>
    </r>
    <r>
      <rPr>
        <sz val="10"/>
        <rFont val="Times New Roman"/>
        <family val="1"/>
      </rPr>
      <t>Total</t>
    </r>
    <r>
      <rPr>
        <sz val="10"/>
        <rFont val="標楷體"/>
        <family val="4"/>
      </rPr>
      <t>　　</t>
    </r>
  </si>
  <si>
    <t>基礎訓練
Basic Training</t>
  </si>
  <si>
    <r>
      <t>小計</t>
    </r>
    <r>
      <rPr>
        <sz val="10"/>
        <rFont val="Times New Roman"/>
        <family val="1"/>
      </rPr>
      <t>Sub-Total</t>
    </r>
  </si>
  <si>
    <t>發展性訓練
Development Training</t>
  </si>
  <si>
    <t xml:space="preserve"> 在職訓練  
In-service Training</t>
  </si>
  <si>
    <r>
      <rPr>
        <sz val="10"/>
        <rFont val="標楷體"/>
        <family val="4"/>
      </rPr>
      <t xml:space="preserve">進修
</t>
    </r>
    <r>
      <rPr>
        <sz val="10"/>
        <rFont val="Times New Roman"/>
        <family val="1"/>
      </rPr>
      <t>Education</t>
    </r>
  </si>
  <si>
    <r>
      <t xml:space="preserve">  </t>
    </r>
    <r>
      <rPr>
        <sz val="10"/>
        <rFont val="標楷體"/>
        <family val="4"/>
      </rPr>
      <t xml:space="preserve">計
</t>
    </r>
    <r>
      <rPr>
        <sz val="10"/>
        <rFont val="Times New Roman"/>
        <family val="1"/>
      </rPr>
      <t>Total</t>
    </r>
    <r>
      <rPr>
        <sz val="10"/>
        <rFont val="標楷體"/>
        <family val="4"/>
      </rPr>
      <t>　　</t>
    </r>
  </si>
  <si>
    <r>
      <rPr>
        <sz val="10"/>
        <rFont val="標楷體"/>
        <family val="4"/>
      </rPr>
      <t xml:space="preserve">國內進修
</t>
    </r>
    <r>
      <rPr>
        <sz val="10"/>
        <rFont val="Times New Roman"/>
        <family val="1"/>
      </rPr>
      <t>Domestic Education</t>
    </r>
    <r>
      <rPr>
        <sz val="10"/>
        <rFont val="標楷體"/>
        <family val="4"/>
      </rPr>
      <t>　　　</t>
    </r>
  </si>
  <si>
    <r>
      <rPr>
        <sz val="10"/>
        <rFont val="標楷體"/>
        <family val="4"/>
      </rPr>
      <t>國外進修</t>
    </r>
    <r>
      <rPr>
        <sz val="10"/>
        <rFont val="Times New Roman"/>
        <family val="1"/>
      </rPr>
      <t xml:space="preserve"> 
Overseas Education</t>
    </r>
  </si>
  <si>
    <r>
      <rPr>
        <sz val="10"/>
        <rFont val="標楷體"/>
        <family val="4"/>
      </rPr>
      <t xml:space="preserve">終身學習
</t>
    </r>
    <r>
      <rPr>
        <sz val="10"/>
        <rFont val="Times New Roman"/>
        <family val="1"/>
      </rPr>
      <t xml:space="preserve">Life-Long Learning </t>
    </r>
    <r>
      <rPr>
        <sz val="10"/>
        <rFont val="標楷體"/>
        <family val="4"/>
      </rPr>
      <t>　　</t>
    </r>
  </si>
  <si>
    <t>資料來源：行政院人事行政總處之公務人員終身學習入口網站資料庫；公務人員保障暨培訓委員會訓練資訊管理系統。</t>
  </si>
  <si>
    <t>說明：1.本表人數不含退休和離職人員，及教育、交通(交通部臺灣區國道高速公路局、 交通部公路總局除外)、金融、生產 
        (經濟部礦務局除外)及聘用、約僱等人員數。</t>
  </si>
  <si>
    <r>
      <t xml:space="preserve">   </t>
    </r>
    <r>
      <rPr>
        <sz val="8"/>
        <rFont val="標楷體"/>
        <family val="4"/>
      </rPr>
      <t>　　</t>
    </r>
    <r>
      <rPr>
        <sz val="8"/>
        <rFont val="Times New Roman"/>
        <family val="1"/>
      </rPr>
      <t xml:space="preserve"> 2. </t>
    </r>
    <r>
      <rPr>
        <sz val="8"/>
        <rFont val="標楷體"/>
        <family val="4"/>
      </rPr>
      <t>本表人數欄係以「人」為統計基準，即同一人參加</t>
    </r>
    <r>
      <rPr>
        <sz val="8"/>
        <rFont val="Times New Roman"/>
        <family val="1"/>
      </rPr>
      <t>1</t>
    </r>
    <r>
      <rPr>
        <sz val="8"/>
        <rFont val="標楷體"/>
        <family val="4"/>
      </rPr>
      <t>次以上之訓練或進修，合計欄以</t>
    </r>
    <r>
      <rPr>
        <sz val="8"/>
        <rFont val="Times New Roman"/>
        <family val="1"/>
      </rPr>
      <t>1</t>
    </r>
    <r>
      <rPr>
        <sz val="8"/>
        <rFont val="標楷體"/>
        <family val="4"/>
      </rPr>
      <t>人計算，同時參加訓練、進修或終身
        學習等學習等活動，總計欄以</t>
    </r>
    <r>
      <rPr>
        <sz val="8"/>
        <rFont val="Times New Roman"/>
        <family val="1"/>
      </rPr>
      <t>1</t>
    </r>
    <r>
      <rPr>
        <sz val="8"/>
        <rFont val="標楷體"/>
        <family val="4"/>
      </rPr>
      <t>人計算。</t>
    </r>
  </si>
  <si>
    <r>
      <t xml:space="preserve">                 </t>
    </r>
  </si>
  <si>
    <t>Source: Portal site of Civil Service Lifelong Learning, Directorate-General of Personnel Administration, Executive Yuan.</t>
  </si>
  <si>
    <t xml:space="preserve">Note: 1.The current staff pool includes a total of 272,074 employees as of the end of 2011, among which 158,164 are male and 113,910 female. Not </t>
  </si>
  <si>
    <t xml:space="preserve">             including education, traffic (Taiwan Area National Freeway Bureau, Ministry of Transportation and Communications, and Directorate General of Highways,</t>
  </si>
  <si>
    <t xml:space="preserve">             Ministry of Transportation and Communications), finance, production (Bureau of Mines, Ministry of Economic Affairs)  and clerk, contract </t>
  </si>
  <si>
    <t xml:space="preserve">             employee, about the number of employed personnel.</t>
  </si>
  <si>
    <t xml:space="preserve">          2.The statistics is based on individual. An individual participating in one or more sesssions of training are considered only one person as a result. This</t>
  </si>
  <si>
    <t xml:space="preserve">             applies when an individual.</t>
  </si>
  <si>
    <t xml:space="preserve">      3.本表基礎訓練時數係指公務人員考試錄取人員訓練中所實施之集中訓練時數，如高等考試基礎訓練、特種考試之集中訓練，          
        未包含在機關實施之實務訓練;在職訓練係指進用初任公務人員訓練、初任各官等主管人員訓練、專業訓練及一般管理訓練。</t>
  </si>
  <si>
    <t>Source: Portal site of Civil Service Lifelong Learning, Directorate-General of Personnel Administration,
        Executive Yuan &amp; Civil Service Protection and Training Commission training information management system.</t>
  </si>
  <si>
    <t>Note:1.The table isn't including education, traffic (Taiwan Area National Freeway Bureau, Ministry of Transportation 
       and Communications, and Directorate General of Highways,Ministry of Transportation and Communications), 
       finance,production (Bureau of Mines, Ministry of Economic Affairs) and clerk, contract employee, about the 
       number of employed personnel.</t>
  </si>
  <si>
    <t xml:space="preserve">     2.The statistics is based on individual. An individual participating in one or more sesssions of training are 
       considered only one person as a result. This applies when an individual.</t>
  </si>
  <si>
    <t xml:space="preserve">     3.The basic training hours is that the hours of the intensive training for personnel newly qualified 
       through civil service exams, such as the basic training for senior civil serivce examination 
       qualifiers, the  intensive training for special examination qualifiers, etc. Not include the on-the-
       job training in the organ. The in-service training is that the training for newly appointed civil 
       servnats,the traninig for new appointed executives with all ranks, the professional training,and
       the general managerial training .</t>
  </si>
  <si>
    <r>
      <t>表</t>
    </r>
    <r>
      <rPr>
        <sz val="12"/>
        <rFont val="Times New Roman"/>
        <family val="1"/>
      </rPr>
      <t>11</t>
    </r>
    <r>
      <rPr>
        <sz val="12"/>
        <rFont val="標楷體"/>
        <family val="4"/>
      </rPr>
      <t>　全國公務人員訓練進修統計－簡任</t>
    </r>
  </si>
  <si>
    <t>Table 11 Statistics of Training and Education for Senior Civil Servants</t>
  </si>
  <si>
    <t>人次(次)
Number of Attendees　　　　</t>
  </si>
  <si>
    <t>時數
(小時)
Hours　　　　</t>
  </si>
  <si>
    <t>平均每人時數
Hours per Individual　　　　</t>
  </si>
  <si>
    <r>
      <t xml:space="preserve"> </t>
    </r>
    <r>
      <rPr>
        <sz val="10"/>
        <rFont val="標楷體"/>
        <family val="4"/>
      </rPr>
      <t>總　　　計</t>
    </r>
    <r>
      <rPr>
        <sz val="10"/>
        <rFont val="Times New Roman"/>
        <family val="1"/>
      </rPr>
      <t xml:space="preserve"> Cumulative</t>
    </r>
  </si>
  <si>
    <r>
      <rPr>
        <sz val="10"/>
        <rFont val="標楷體"/>
        <family val="4"/>
      </rPr>
      <t>計</t>
    </r>
    <r>
      <rPr>
        <sz val="10"/>
        <rFont val="Times New Roman"/>
        <family val="1"/>
      </rPr>
      <t xml:space="preserve"> Total</t>
    </r>
  </si>
  <si>
    <r>
      <rPr>
        <sz val="10"/>
        <rFont val="標楷體"/>
        <family val="4"/>
      </rPr>
      <t>男</t>
    </r>
    <r>
      <rPr>
        <sz val="10"/>
        <rFont val="Times New Roman"/>
        <family val="1"/>
      </rPr>
      <t xml:space="preserve"> Male</t>
    </r>
  </si>
  <si>
    <r>
      <t>表</t>
    </r>
    <r>
      <rPr>
        <sz val="12"/>
        <rFont val="Times New Roman"/>
        <family val="1"/>
      </rPr>
      <t xml:space="preserve"> 12</t>
    </r>
    <r>
      <rPr>
        <sz val="12"/>
        <rFont val="標楷體"/>
        <family val="4"/>
      </rPr>
      <t>　全國公務人員訓練進修統計－薦任</t>
    </r>
  </si>
  <si>
    <t>Table 12 Statistics of Training and Education for junior Civil Servants</t>
  </si>
  <si>
    <t>說明：同表10。</t>
  </si>
  <si>
    <r>
      <t>Note</t>
    </r>
    <r>
      <rPr>
        <sz val="8.5"/>
        <rFont val="標楷體"/>
        <family val="4"/>
      </rPr>
      <t>: As indicated in Table 10.</t>
    </r>
  </si>
  <si>
    <t>表10　全國公務人員訓練進修統計－彙總</t>
  </si>
  <si>
    <t>Taiwan Province and Fuchien Province Entry-level Civil Servants</t>
  </si>
  <si>
    <t>Taipei municipal government Entry-Level Civil Servants</t>
  </si>
  <si>
    <r>
      <t>Taipei municipal government Entry-Level Civil Servants</t>
    </r>
  </si>
  <si>
    <t>Grade D</t>
  </si>
  <si>
    <t>訓練       Training</t>
  </si>
  <si>
    <r>
      <t xml:space="preserve">隨班
</t>
    </r>
    <r>
      <rPr>
        <sz val="8"/>
        <color indexed="10"/>
        <rFont val="標楷體"/>
        <family val="4"/>
      </rPr>
      <t xml:space="preserve">Along </t>
    </r>
    <r>
      <rPr>
        <sz val="8"/>
        <rFont val="標楷體"/>
        <family val="4"/>
      </rPr>
      <t>with Class</t>
    </r>
  </si>
  <si>
    <r>
      <t xml:space="preserve">  </t>
    </r>
    <r>
      <rPr>
        <sz val="9"/>
        <rFont val="標楷體"/>
        <family val="4"/>
      </rPr>
      <t xml:space="preserve">退除役軍人轉任公務人員
</t>
    </r>
    <r>
      <rPr>
        <sz val="9"/>
        <rFont val="Times New Roman"/>
        <family val="1"/>
      </rPr>
      <t xml:space="preserve">  Military Veterans Transferring to the Civil Service</t>
    </r>
  </si>
  <si>
    <r>
      <t xml:space="preserve">  </t>
    </r>
    <r>
      <rPr>
        <sz val="9"/>
        <rFont val="標楷體"/>
        <family val="4"/>
      </rPr>
      <t xml:space="preserve">經濟部專利商標審查人員
</t>
    </r>
    <r>
      <rPr>
        <sz val="9"/>
        <rFont val="Times New Roman"/>
        <family val="1"/>
      </rPr>
      <t xml:space="preserve">  Patent and Trademark Application Reviewers
  Ministry of Economic Affairs</t>
    </r>
  </si>
  <si>
    <r>
      <t xml:space="preserve">  </t>
    </r>
    <r>
      <rPr>
        <sz val="9"/>
        <rFont val="標楷體"/>
        <family val="4"/>
      </rPr>
      <t>警察人員</t>
    </r>
    <r>
      <rPr>
        <sz val="9"/>
        <rFont val="Times New Roman"/>
        <family val="1"/>
      </rPr>
      <t xml:space="preserve">  Police Officer</t>
    </r>
  </si>
  <si>
    <r>
      <t xml:space="preserve">  </t>
    </r>
    <r>
      <rPr>
        <sz val="9"/>
        <rFont val="標楷體"/>
        <family val="4"/>
      </rPr>
      <t xml:space="preserve">交通事業鐵路人員
</t>
    </r>
    <r>
      <rPr>
        <sz val="9"/>
        <rFont val="Times New Roman"/>
        <family val="1"/>
      </rPr>
      <t xml:space="preserve">  Transportation Enterprise Railways Personnel</t>
    </r>
  </si>
  <si>
    <r>
      <t xml:space="preserve">  </t>
    </r>
    <r>
      <rPr>
        <sz val="9"/>
        <rFont val="標楷體"/>
        <family val="4"/>
      </rPr>
      <t xml:space="preserve">法務部調查局調查人員
</t>
    </r>
    <r>
      <rPr>
        <sz val="9"/>
        <rFont val="Times New Roman"/>
        <family val="1"/>
      </rPr>
      <t xml:space="preserve">  Investigative Agents of the Investigation
  Bureau, Ministry of Justice</t>
    </r>
  </si>
  <si>
    <r>
      <t xml:space="preserve">  </t>
    </r>
    <r>
      <rPr>
        <sz val="9"/>
        <rFont val="標楷體"/>
        <family val="4"/>
      </rPr>
      <t>社會福利工作人員</t>
    </r>
    <r>
      <rPr>
        <sz val="9"/>
        <rFont val="Times New Roman"/>
        <family val="1"/>
      </rPr>
      <t xml:space="preserve"> Social Welfare Workers</t>
    </r>
  </si>
  <si>
    <r>
      <t xml:space="preserve">  </t>
    </r>
    <r>
      <rPr>
        <sz val="9"/>
        <rFont val="標楷體"/>
        <family val="4"/>
      </rPr>
      <t>身心障礙人員</t>
    </r>
    <r>
      <rPr>
        <sz val="9"/>
        <rFont val="Times New Roman"/>
        <family val="1"/>
      </rPr>
      <t xml:space="preserve"> The Disabled</t>
    </r>
  </si>
  <si>
    <t xml:space="preserve">表 20　高階公務人員中長期發展性訓練 </t>
  </si>
  <si>
    <t>Table 20 Medium to Long-Term Developing Training for Senior Civil Servants</t>
  </si>
  <si>
    <r>
      <rPr>
        <sz val="10"/>
        <rFont val="標楷體"/>
        <family val="4"/>
      </rPr>
      <t>小計</t>
    </r>
    <r>
      <rPr>
        <sz val="10"/>
        <rFont val="Times New Roman"/>
        <family val="1"/>
      </rPr>
      <t>Sub-Total</t>
    </r>
  </si>
  <si>
    <t>Administrative Immigration Officers</t>
  </si>
  <si>
    <r>
      <t>100</t>
    </r>
    <r>
      <rPr>
        <sz val="10"/>
        <rFont val="細明體"/>
        <family val="3"/>
      </rPr>
      <t xml:space="preserve">年
</t>
    </r>
    <r>
      <rPr>
        <sz val="10"/>
        <rFont val="Times New Roman"/>
        <family val="1"/>
      </rPr>
      <t>Year 2011</t>
    </r>
  </si>
  <si>
    <r>
      <t>100</t>
    </r>
    <r>
      <rPr>
        <sz val="10"/>
        <rFont val="細明體"/>
        <family val="3"/>
      </rPr>
      <t xml:space="preserve">年
</t>
    </r>
    <r>
      <rPr>
        <sz val="10"/>
        <rFont val="Times New Roman"/>
        <family val="1"/>
      </rPr>
      <t>Year 2011</t>
    </r>
  </si>
  <si>
    <r>
      <rPr>
        <sz val="9"/>
        <color indexed="8"/>
        <rFont val="Times New Roman"/>
        <family val="1"/>
      </rPr>
      <t xml:space="preserve">  </t>
    </r>
    <r>
      <rPr>
        <sz val="9"/>
        <color indexed="8"/>
        <rFont val="標楷體"/>
        <family val="4"/>
      </rPr>
      <t xml:space="preserve">移民行政人員
</t>
    </r>
    <r>
      <rPr>
        <sz val="9"/>
        <color indexed="8"/>
        <rFont val="Times New Roman"/>
        <family val="1"/>
      </rPr>
      <t xml:space="preserve">  Administrative Immigration Officers</t>
    </r>
  </si>
  <si>
    <r>
      <t xml:space="preserve">高階公務人員中長期發展性訓練
</t>
    </r>
    <r>
      <rPr>
        <sz val="8"/>
        <rFont val="Times New Roman"/>
        <family val="1"/>
      </rPr>
      <t>Medium to Long-Term Developing Training for Senior Civil Servants</t>
    </r>
  </si>
  <si>
    <r>
      <rPr>
        <sz val="10"/>
        <rFont val="標楷體"/>
        <family val="4"/>
      </rPr>
      <t xml:space="preserve">升任官等訓練
</t>
    </r>
    <r>
      <rPr>
        <sz val="10"/>
        <rFont val="Times New Roman"/>
        <family val="1"/>
      </rPr>
      <t>Rank Promotion Training</t>
    </r>
  </si>
  <si>
    <r>
      <t xml:space="preserve">公務人員考試錄取人員訓練
</t>
    </r>
    <r>
      <rPr>
        <sz val="8"/>
        <rFont val="Times New Roman"/>
        <family val="1"/>
      </rPr>
      <t>Training for Personnel Newly Qualified Through Civil Service Exams</t>
    </r>
  </si>
  <si>
    <r>
      <t>4.</t>
    </r>
    <r>
      <rPr>
        <sz val="10"/>
        <rFont val="標楷體"/>
        <family val="4"/>
      </rPr>
      <t xml:space="preserve">高階公務人員中長期發展性訓練
</t>
    </r>
    <r>
      <rPr>
        <sz val="10"/>
        <rFont val="Times New Roman"/>
        <family val="1"/>
      </rPr>
      <t xml:space="preserve">   Medium to Long-Term Developing Training for 
   Senior Civil Servants</t>
    </r>
  </si>
  <si>
    <r>
      <rPr>
        <sz val="9"/>
        <rFont val="Times New Roman"/>
        <family val="1"/>
      </rPr>
      <t>4</t>
    </r>
    <r>
      <rPr>
        <sz val="9"/>
        <rFont val="標楷體"/>
        <family val="4"/>
      </rPr>
      <t xml:space="preserve">.高階公務人員中長期發展性訓練
  </t>
    </r>
    <r>
      <rPr>
        <sz val="9"/>
        <rFont val="Times New Roman"/>
        <family val="1"/>
      </rPr>
      <t>Medium to Long-Term Developing Training for
    Senior Civil Servants</t>
    </r>
  </si>
  <si>
    <r>
      <rPr>
        <sz val="9"/>
        <color indexed="8"/>
        <rFont val="Times New Roman"/>
        <family val="1"/>
      </rPr>
      <t xml:space="preserve">  </t>
    </r>
    <r>
      <rPr>
        <sz val="9"/>
        <color indexed="8"/>
        <rFont val="標楷體"/>
        <family val="4"/>
      </rPr>
      <t xml:space="preserve">移民行政人員
</t>
    </r>
    <r>
      <rPr>
        <sz val="9"/>
        <color indexed="8"/>
        <rFont val="Times New Roman"/>
        <family val="1"/>
      </rPr>
      <t xml:space="preserve">  Administrative Immigration Officers</t>
    </r>
  </si>
  <si>
    <t>Diplomatic and Consular Personnel &amp; International Informaiton Officers</t>
  </si>
  <si>
    <t>Note : 1.The table is calculated based on the number of individuals particpating in training. An individual participating in more than 1</t>
  </si>
  <si>
    <t xml:space="preserve">            training event is not limited in this matter.</t>
  </si>
  <si>
    <t xml:space="preserve">         2.Applicable individuals include: (1) from 2003 to 2009, a) all full-time personnel employed legally in governmental institutions and</t>
  </si>
  <si>
    <t xml:space="preserve">            public education institutions. b) Contracted employees legally appointed by government agencies or public schools and categorized</t>
  </si>
  <si>
    <t xml:space="preserve">            as organizations’formal members except teachers. c) The personnel newly qualified through civil service exams. (2) since 2010, the </t>
  </si>
  <si>
    <t xml:space="preserve">            personnel as stated as "Public Servants" referred by Article 2 of Civil Service Administrative Neutrality Act.</t>
  </si>
  <si>
    <t xml:space="preserve">         3.Permitted individuals include: (1)from 2003 to 2009, a) presidents and faculty members called for administrative duties in all public </t>
  </si>
  <si>
    <t xml:space="preserve">            personnel as stated as the provisions of Articles 17 to 18 of Civil Service Administrative Neutrality Act.</t>
  </si>
  <si>
    <t xml:space="preserve">            schools. b) personnel in charge of management and decision making in all  public industries and sectors. c) administrative</t>
  </si>
  <si>
    <t xml:space="preserve">         4.In accordance with  Article V of Guidelines of Training for Administrative Neutrality of Civil Servants amended and publicized on </t>
  </si>
  <si>
    <t xml:space="preserve">            Feb 23, 2006, the item of "Lecture on Administrative Neutrality" is now replaced by "Special Lectures and Seminars", and "Online </t>
  </si>
  <si>
    <t xml:space="preserve">            learning" and "Audio-Visual Learning" combined to form the item of "E-Learning."</t>
  </si>
  <si>
    <t xml:space="preserve">            commissionners and publicly elected government officials. d) contracted personnel and janitors in public schools. (2) Since 2010, the</t>
  </si>
  <si>
    <r>
      <t xml:space="preserve">        </t>
    </r>
    <r>
      <rPr>
        <sz val="8"/>
        <rFont val="Times New Roman"/>
        <family val="1"/>
      </rPr>
      <t xml:space="preserve">  </t>
    </r>
    <r>
      <rPr>
        <sz val="10"/>
        <rFont val="Times New Roman"/>
        <family val="1"/>
      </rPr>
      <t xml:space="preserve">  </t>
    </r>
    <r>
      <rPr>
        <sz val="10"/>
        <rFont val="標楷體"/>
        <family val="4"/>
      </rPr>
      <t>2.本表公務人員考試錄取人員訓練基礎訓練與實務訓練，以及特種考試之性質特殊訓練。</t>
    </r>
  </si>
  <si>
    <r>
      <t xml:space="preserve">            </t>
    </r>
    <r>
      <rPr>
        <sz val="10"/>
        <rFont val="標楷體"/>
        <family val="4"/>
      </rPr>
      <t>3.外交領事暨國際新聞人員自101年起改為外交領事暨外交行政人員。</t>
    </r>
  </si>
  <si>
    <t xml:space="preserve">          2.The training for personnel newly qualified through civil service exams includes basic training and  
              on-the-job training and the special training for special examinations for civil service personnel.</t>
  </si>
  <si>
    <r>
      <t xml:space="preserve">      </t>
    </r>
    <r>
      <rPr>
        <sz val="10"/>
        <rFont val="Times New Roman"/>
        <family val="1"/>
      </rPr>
      <t>3.Sincs 2012,Diplomatic and Consular Personnel &amp; International Information Officers was changed to   
               Diplomatic and Consular Personnel &amp;  Diplomatic Administrative Personnel.</t>
    </r>
  </si>
</sst>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0_-;\-* #,##0.0_-;_-* &quot;-&quot;?_-;_-@_-"/>
    <numFmt numFmtId="178" formatCode="_-* #,##0.000_-;\-* #,##0.000_-;_-* &quot;-&quot;_-;_-@_-"/>
    <numFmt numFmtId="179" formatCode="0_);[Red]\(0\)"/>
    <numFmt numFmtId="180" formatCode="_-* #,##0.00_-;\-* #,##0.00_-;_-* &quot;-&quot;_-;_-@_-"/>
    <numFmt numFmtId="181" formatCode="[$-404]AM/PM\ hh:mm:ss"/>
    <numFmt numFmtId="182" formatCode="0.00_);[Red]\(0.00\)"/>
    <numFmt numFmtId="183" formatCode="#,##0.00_ "/>
    <numFmt numFmtId="184" formatCode="#,##0.000_ "/>
    <numFmt numFmtId="185" formatCode="#,##0.0_ "/>
    <numFmt numFmtId="186" formatCode="#,##0_ "/>
    <numFmt numFmtId="187" formatCode="0.000%"/>
    <numFmt numFmtId="188" formatCode="0.0%"/>
    <numFmt numFmtId="189" formatCode="_-* #,##0.000_-;\-* #,##0.000_-;_-* &quot;-&quot;??_-;_-@_-"/>
    <numFmt numFmtId="190" formatCode="_-* #,##0.0000_-;\-* #,##0.0000_-;_-* &quot;-&quot;??_-;_-@_-"/>
    <numFmt numFmtId="191" formatCode="_-* #,##0.0_-;\-* #,##0.0_-;_-* &quot;-&quot;??_-;_-@_-"/>
    <numFmt numFmtId="192" formatCode="0.0_ "/>
    <numFmt numFmtId="193" formatCode="0_ "/>
    <numFmt numFmtId="194" formatCode="0.00000_ "/>
    <numFmt numFmtId="195" formatCode="0.0000_ "/>
    <numFmt numFmtId="196" formatCode="0.000_ "/>
    <numFmt numFmtId="197" formatCode="0.00_ "/>
    <numFmt numFmtId="198" formatCode="0.000000"/>
    <numFmt numFmtId="199" formatCode="0.00000"/>
    <numFmt numFmtId="200" formatCode="0.0000"/>
    <numFmt numFmtId="201" formatCode="0.000"/>
    <numFmt numFmtId="202" formatCode="0.0"/>
    <numFmt numFmtId="203" formatCode="_-* #,##0_-;\-* #,##0_-;_-* &quot;-&quot;??_-;_-@_-"/>
    <numFmt numFmtId="204" formatCode="0.0000000"/>
    <numFmt numFmtId="205" formatCode="###,##0"/>
    <numFmt numFmtId="206" formatCode="_-* #,##0_-;\-* #,##0_-;_-* &quot;-&quot;?_-;_-@_-"/>
  </numFmts>
  <fonts count="74">
    <font>
      <sz val="12"/>
      <name val="新細明體"/>
      <family val="1"/>
    </font>
    <font>
      <sz val="12"/>
      <color indexed="8"/>
      <name val="新細明體"/>
      <family val="1"/>
    </font>
    <font>
      <sz val="9"/>
      <name val="新細明體"/>
      <family val="1"/>
    </font>
    <font>
      <sz val="14"/>
      <name val="Times New Roman"/>
      <family val="1"/>
    </font>
    <font>
      <sz val="14"/>
      <name val="標楷體"/>
      <family val="4"/>
    </font>
    <font>
      <sz val="11"/>
      <name val="Times New Roman"/>
      <family val="1"/>
    </font>
    <font>
      <sz val="9"/>
      <name val="Times New Roman"/>
      <family val="1"/>
    </font>
    <font>
      <sz val="9"/>
      <name val="標楷體"/>
      <family val="4"/>
    </font>
    <font>
      <sz val="10"/>
      <name val="標楷體"/>
      <family val="4"/>
    </font>
    <font>
      <sz val="10"/>
      <name val="Times New Roman"/>
      <family val="1"/>
    </font>
    <font>
      <sz val="12"/>
      <name val="Times New Roman"/>
      <family val="1"/>
    </font>
    <font>
      <sz val="12"/>
      <name val="標楷體"/>
      <family val="4"/>
    </font>
    <font>
      <sz val="11"/>
      <name val="標楷體"/>
      <family val="4"/>
    </font>
    <font>
      <sz val="8"/>
      <name val="標楷體"/>
      <family val="4"/>
    </font>
    <font>
      <sz val="8"/>
      <name val="Times New Roman"/>
      <family val="1"/>
    </font>
    <font>
      <sz val="10"/>
      <name val="細明體"/>
      <family val="3"/>
    </font>
    <font>
      <sz val="7"/>
      <name val="標楷體"/>
      <family val="4"/>
    </font>
    <font>
      <sz val="8.5"/>
      <name val="標楷體"/>
      <family val="4"/>
    </font>
    <font>
      <sz val="8.5"/>
      <name val="Times New Roman"/>
      <family val="1"/>
    </font>
    <font>
      <sz val="11"/>
      <name val="新細明體"/>
      <family val="1"/>
    </font>
    <font>
      <sz val="16"/>
      <name val="Times New Roman"/>
      <family val="1"/>
    </font>
    <font>
      <sz val="16"/>
      <name val="標楷體"/>
      <family val="4"/>
    </font>
    <font>
      <sz val="8.5"/>
      <name val="新細明體"/>
      <family val="1"/>
    </font>
    <font>
      <u val="single"/>
      <sz val="13.8"/>
      <color indexed="12"/>
      <name val="新細明體"/>
      <family val="1"/>
    </font>
    <font>
      <u val="single"/>
      <sz val="13.8"/>
      <color indexed="36"/>
      <name val="新細明體"/>
      <family val="1"/>
    </font>
    <font>
      <sz val="6"/>
      <name val="標楷體"/>
      <family val="4"/>
    </font>
    <font>
      <sz val="6"/>
      <name val="Times New Roman"/>
      <family val="1"/>
    </font>
    <font>
      <sz val="10"/>
      <color indexed="8"/>
      <name val="Times New Roman"/>
      <family val="1"/>
    </font>
    <font>
      <sz val="8"/>
      <color indexed="10"/>
      <name val="標楷體"/>
      <family val="4"/>
    </font>
    <font>
      <sz val="9"/>
      <color indexed="8"/>
      <name val="Times New Roman"/>
      <family val="1"/>
    </font>
    <font>
      <sz val="9"/>
      <color indexed="8"/>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標楷體"/>
      <family val="4"/>
    </font>
    <font>
      <sz val="10"/>
      <color indexed="8"/>
      <name val="標楷體"/>
      <family val="4"/>
    </font>
    <font>
      <sz val="8"/>
      <color indexed="8"/>
      <name val="Times New Roman"/>
      <family val="1"/>
    </font>
    <font>
      <sz val="11"/>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9"/>
      <color theme="1"/>
      <name val="Times New Roman"/>
      <family val="1"/>
    </font>
    <font>
      <sz val="11"/>
      <color theme="1"/>
      <name val="標楷體"/>
      <family val="4"/>
    </font>
    <font>
      <sz val="10"/>
      <color theme="1"/>
      <name val="Times New Roman"/>
      <family val="1"/>
    </font>
    <font>
      <sz val="10"/>
      <color theme="1"/>
      <name val="標楷體"/>
      <family val="4"/>
    </font>
    <font>
      <sz val="8"/>
      <color theme="1"/>
      <name val="Times New Roman"/>
      <family val="1"/>
    </font>
    <font>
      <sz val="11"/>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27"/>
        <bgColor indexed="64"/>
      </patternFill>
    </fill>
    <fill>
      <patternFill patternType="solid">
        <fgColor rgb="FFCCFFCC"/>
        <bgColor indexed="64"/>
      </patternFill>
    </fill>
    <fill>
      <patternFill patternType="solid">
        <fgColor rgb="FFCCFFFF"/>
        <bgColor indexed="64"/>
      </patternFill>
    </fill>
    <fill>
      <patternFill patternType="solid">
        <fgColor rgb="FFFFFF99"/>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top/>
      <bottom/>
    </border>
    <border>
      <left/>
      <right/>
      <top/>
      <bottom style="thin"/>
    </border>
    <border>
      <left style="thin"/>
      <right/>
      <top style="thin"/>
      <bottom style="thin"/>
    </border>
    <border>
      <left/>
      <right style="thin"/>
      <top style="thin"/>
      <bottom style="thin"/>
    </border>
    <border>
      <left/>
      <right/>
      <top style="thin"/>
      <bottom/>
    </border>
    <border>
      <left/>
      <right style="thin"/>
      <top/>
      <bottom style="thin"/>
    </border>
    <border>
      <left style="thin"/>
      <right style="thin"/>
      <top/>
      <bottom style="thin"/>
    </border>
    <border>
      <left style="thin"/>
      <right style="thin"/>
      <top style="thin"/>
      <bottom style="thin"/>
    </border>
    <border>
      <left style="thin"/>
      <right/>
      <top style="thin"/>
      <bottom/>
    </border>
    <border>
      <left style="thin"/>
      <right style="thin"/>
      <top style="thin"/>
      <bottom/>
    </border>
    <border>
      <left/>
      <right style="thin"/>
      <top/>
      <bottom/>
    </border>
    <border>
      <left/>
      <right style="thin"/>
      <top style="thin"/>
      <bottom/>
    </border>
    <border>
      <left/>
      <right/>
      <top style="thin"/>
      <bottom style="thin"/>
    </border>
    <border>
      <left style="thin"/>
      <right/>
      <top/>
      <bottom style="thin"/>
    </border>
    <border>
      <left style="thin"/>
      <right style="thin"/>
      <top/>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0" fillId="0" borderId="0">
      <alignment/>
      <protection/>
    </xf>
    <xf numFmtId="0" fontId="0" fillId="0" borderId="0">
      <alignment/>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0" fontId="53" fillId="20" borderId="0" applyNumberFormat="0" applyBorder="0" applyAlignment="0" applyProtection="0"/>
    <xf numFmtId="0" fontId="54" fillId="0" borderId="1" applyNumberFormat="0" applyFill="0" applyAlignment="0" applyProtection="0"/>
    <xf numFmtId="0" fontId="55" fillId="21" borderId="0" applyNumberFormat="0" applyBorder="0" applyAlignment="0" applyProtection="0"/>
    <xf numFmtId="9" fontId="0" fillId="0" borderId="0" applyFont="0" applyFill="0" applyBorder="0" applyAlignment="0" applyProtection="0"/>
    <xf numFmtId="0" fontId="5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0" fillId="23" borderId="4" applyNumberFormat="0" applyFont="0" applyAlignment="0" applyProtection="0"/>
    <xf numFmtId="0" fontId="23" fillId="0" borderId="0" applyNumberFormat="0" applyFill="0" applyBorder="0" applyAlignment="0" applyProtection="0"/>
    <xf numFmtId="0" fontId="58" fillId="0" borderId="0" applyNumberFormat="0" applyFill="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30" borderId="2" applyNumberFormat="0" applyAlignment="0" applyProtection="0"/>
    <xf numFmtId="0" fontId="64" fillId="22" borderId="8" applyNumberFormat="0" applyAlignment="0" applyProtection="0"/>
    <xf numFmtId="0" fontId="65" fillId="31" borderId="9" applyNumberFormat="0" applyAlignment="0" applyProtection="0"/>
    <xf numFmtId="0" fontId="66" fillId="32" borderId="0" applyNumberFormat="0" applyBorder="0" applyAlignment="0" applyProtection="0"/>
    <xf numFmtId="0" fontId="67" fillId="0" borderId="0" applyNumberFormat="0" applyFill="0" applyBorder="0" applyAlignment="0" applyProtection="0"/>
  </cellStyleXfs>
  <cellXfs count="670">
    <xf numFmtId="0" fontId="0" fillId="0" borderId="0" xfId="0" applyAlignment="1">
      <alignment/>
    </xf>
    <xf numFmtId="0" fontId="5"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Border="1" applyAlignment="1">
      <alignment horizontal="right" vertical="center"/>
    </xf>
    <xf numFmtId="0" fontId="6" fillId="0" borderId="0" xfId="0" applyFont="1" applyFill="1" applyAlignment="1">
      <alignment/>
    </xf>
    <xf numFmtId="0" fontId="5" fillId="0" borderId="0" xfId="0" applyFont="1" applyFill="1" applyAlignment="1">
      <alignment vertical="center"/>
    </xf>
    <xf numFmtId="41" fontId="9" fillId="0" borderId="0" xfId="0" applyNumberFormat="1" applyFont="1" applyFill="1" applyBorder="1" applyAlignment="1">
      <alignment vertical="center"/>
    </xf>
    <xf numFmtId="0" fontId="5" fillId="0" borderId="0" xfId="0" applyFont="1" applyAlignment="1">
      <alignment/>
    </xf>
    <xf numFmtId="41" fontId="9" fillId="0" borderId="0" xfId="0" applyNumberFormat="1" applyFont="1" applyBorder="1" applyAlignment="1">
      <alignment vertical="center"/>
    </xf>
    <xf numFmtId="0" fontId="6" fillId="0" borderId="0" xfId="0" applyFont="1" applyFill="1" applyAlignment="1">
      <alignment horizontal="center" vertical="center"/>
    </xf>
    <xf numFmtId="0" fontId="5" fillId="0" borderId="0" xfId="0" applyFont="1" applyFill="1" applyBorder="1" applyAlignment="1">
      <alignment horizontal="right" vertical="center"/>
    </xf>
    <xf numFmtId="0" fontId="5" fillId="0" borderId="0" xfId="0" applyFont="1" applyFill="1" applyAlignment="1">
      <alignment horizontal="right" vertical="center"/>
    </xf>
    <xf numFmtId="0" fontId="3" fillId="0" borderId="0" xfId="0" applyFont="1" applyAlignment="1">
      <alignment/>
    </xf>
    <xf numFmtId="0" fontId="6" fillId="0" borderId="0" xfId="0" applyFont="1" applyAlignment="1">
      <alignment/>
    </xf>
    <xf numFmtId="0" fontId="9" fillId="0" borderId="0" xfId="0" applyFont="1" applyAlignment="1">
      <alignment/>
    </xf>
    <xf numFmtId="0" fontId="8" fillId="0" borderId="0" xfId="0" applyFont="1" applyFill="1" applyBorder="1" applyAlignment="1">
      <alignment vertical="center" wrapText="1"/>
    </xf>
    <xf numFmtId="41" fontId="9" fillId="0" borderId="10" xfId="0" applyNumberFormat="1" applyFont="1" applyFill="1" applyBorder="1" applyAlignment="1">
      <alignment vertical="center"/>
    </xf>
    <xf numFmtId="0" fontId="5" fillId="0" borderId="0" xfId="0" applyFont="1" applyFill="1" applyBorder="1" applyAlignment="1">
      <alignment vertical="center" wrapText="1"/>
    </xf>
    <xf numFmtId="0" fontId="12" fillId="0" borderId="0" xfId="0" applyFont="1" applyFill="1" applyAlignment="1">
      <alignment vertical="center"/>
    </xf>
    <xf numFmtId="41" fontId="5" fillId="0" borderId="0" xfId="0" applyNumberFormat="1" applyFont="1" applyAlignment="1">
      <alignment/>
    </xf>
    <xf numFmtId="41" fontId="9" fillId="0" borderId="11" xfId="0" applyNumberFormat="1" applyFont="1" applyFill="1" applyBorder="1" applyAlignment="1">
      <alignment vertical="center"/>
    </xf>
    <xf numFmtId="41" fontId="5" fillId="0" borderId="0" xfId="0" applyNumberFormat="1" applyFont="1" applyFill="1" applyAlignment="1">
      <alignment horizontal="center" vertical="center"/>
    </xf>
    <xf numFmtId="0" fontId="4" fillId="0" borderId="0" xfId="0" applyFont="1" applyFill="1" applyAlignment="1">
      <alignment vertical="center"/>
    </xf>
    <xf numFmtId="0" fontId="11" fillId="0" borderId="0" xfId="0" applyFont="1" applyAlignment="1">
      <alignment/>
    </xf>
    <xf numFmtId="0" fontId="11" fillId="0" borderId="0" xfId="0" applyFont="1" applyAlignment="1">
      <alignment horizontal="center" vertical="center"/>
    </xf>
    <xf numFmtId="0" fontId="11" fillId="0" borderId="0" xfId="0" applyFont="1" applyBorder="1" applyAlignment="1">
      <alignment/>
    </xf>
    <xf numFmtId="0" fontId="8" fillId="0" borderId="0" xfId="0" applyFont="1" applyAlignment="1">
      <alignment/>
    </xf>
    <xf numFmtId="0" fontId="8" fillId="0" borderId="0" xfId="0" applyFont="1" applyAlignment="1">
      <alignment vertical="center"/>
    </xf>
    <xf numFmtId="0" fontId="8" fillId="0" borderId="0" xfId="0" applyFont="1" applyFill="1" applyAlignment="1">
      <alignment/>
    </xf>
    <xf numFmtId="41" fontId="7" fillId="0" borderId="0" xfId="0" applyNumberFormat="1" applyFont="1" applyFill="1" applyBorder="1" applyAlignment="1">
      <alignment horizontal="right" vertical="center"/>
    </xf>
    <xf numFmtId="41" fontId="9" fillId="0" borderId="0" xfId="0" applyNumberFormat="1" applyFont="1" applyBorder="1" applyAlignment="1">
      <alignment horizontal="center" vertical="center"/>
    </xf>
    <xf numFmtId="177" fontId="7" fillId="0" borderId="0" xfId="0" applyNumberFormat="1" applyFont="1" applyFill="1" applyBorder="1" applyAlignment="1">
      <alignment horizontal="right" vertical="center"/>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5" fillId="0" borderId="0" xfId="0" applyFont="1" applyFill="1" applyAlignment="1">
      <alignment horizontal="left" vertical="center"/>
    </xf>
    <xf numFmtId="41" fontId="9" fillId="33" borderId="10" xfId="0" applyNumberFormat="1" applyFont="1" applyFill="1" applyBorder="1" applyAlignment="1">
      <alignment vertical="center"/>
    </xf>
    <xf numFmtId="41" fontId="9" fillId="33" borderId="0" xfId="0" applyNumberFormat="1" applyFont="1" applyFill="1" applyBorder="1" applyAlignment="1">
      <alignment vertical="center"/>
    </xf>
    <xf numFmtId="41" fontId="9" fillId="33" borderId="14" xfId="0" applyNumberFormat="1" applyFont="1" applyFill="1" applyBorder="1" applyAlignment="1">
      <alignment vertical="center"/>
    </xf>
    <xf numFmtId="41" fontId="9" fillId="0" borderId="0" xfId="0" applyNumberFormat="1" applyFont="1" applyFill="1" applyBorder="1" applyAlignment="1">
      <alignment horizontal="center" vertical="center"/>
    </xf>
    <xf numFmtId="41" fontId="9" fillId="0" borderId="0" xfId="0" applyNumberFormat="1" applyFont="1" applyFill="1" applyBorder="1" applyAlignment="1">
      <alignment horizontal="center" vertical="center" wrapText="1"/>
    </xf>
    <xf numFmtId="0" fontId="6" fillId="0" borderId="0" xfId="0" applyFont="1" applyFill="1" applyAlignment="1">
      <alignment vertical="center" wrapText="1"/>
    </xf>
    <xf numFmtId="41" fontId="9" fillId="0" borderId="0" xfId="0" applyNumberFormat="1" applyFont="1" applyFill="1" applyBorder="1" applyAlignment="1">
      <alignment vertical="center" wrapText="1"/>
    </xf>
    <xf numFmtId="41" fontId="9" fillId="0" borderId="10" xfId="0" applyNumberFormat="1" applyFont="1" applyBorder="1" applyAlignment="1">
      <alignment horizontal="center" vertical="center"/>
    </xf>
    <xf numFmtId="41" fontId="6" fillId="0" borderId="0" xfId="0" applyNumberFormat="1" applyFont="1" applyFill="1" applyAlignment="1">
      <alignment horizontal="center" vertical="center"/>
    </xf>
    <xf numFmtId="0" fontId="6" fillId="0" borderId="0" xfId="0" applyFont="1" applyAlignment="1">
      <alignment horizontal="right"/>
    </xf>
    <xf numFmtId="177" fontId="11" fillId="0" borderId="0" xfId="40" applyNumberFormat="1" applyFont="1" applyAlignment="1">
      <alignment/>
    </xf>
    <xf numFmtId="41" fontId="11" fillId="0" borderId="0" xfId="40" applyNumberFormat="1" applyFont="1" applyAlignment="1">
      <alignment horizontal="center" vertical="center"/>
    </xf>
    <xf numFmtId="0" fontId="7" fillId="0" borderId="0" xfId="0" applyFont="1" applyAlignment="1">
      <alignment/>
    </xf>
    <xf numFmtId="0" fontId="11" fillId="0" borderId="14" xfId="0" applyFont="1" applyBorder="1" applyAlignment="1">
      <alignment/>
    </xf>
    <xf numFmtId="41" fontId="8" fillId="0" borderId="0" xfId="0" applyNumberFormat="1" applyFont="1" applyAlignment="1">
      <alignment vertical="center"/>
    </xf>
    <xf numFmtId="0" fontId="12" fillId="0" borderId="0" xfId="0" applyFont="1" applyAlignment="1">
      <alignment/>
    </xf>
    <xf numFmtId="0" fontId="4" fillId="0" borderId="0" xfId="0" applyFont="1" applyAlignment="1">
      <alignment/>
    </xf>
    <xf numFmtId="0" fontId="12" fillId="0" borderId="0" xfId="0" applyFont="1" applyAlignment="1">
      <alignment/>
    </xf>
    <xf numFmtId="41" fontId="12" fillId="0" borderId="0" xfId="0" applyNumberFormat="1" applyFont="1" applyAlignment="1">
      <alignment/>
    </xf>
    <xf numFmtId="0" fontId="12" fillId="0" borderId="0" xfId="0" applyFont="1" applyFill="1" applyAlignment="1">
      <alignment/>
    </xf>
    <xf numFmtId="0" fontId="12" fillId="0" borderId="0" xfId="0" applyFont="1" applyBorder="1" applyAlignment="1">
      <alignment/>
    </xf>
    <xf numFmtId="0" fontId="12" fillId="0" borderId="0" xfId="0" applyFont="1" applyFill="1" applyAlignment="1">
      <alignment vertical="center" wrapText="1"/>
    </xf>
    <xf numFmtId="0" fontId="8" fillId="0" borderId="0" xfId="0" applyFont="1" applyFill="1" applyAlignment="1">
      <alignment vertical="center"/>
    </xf>
    <xf numFmtId="0" fontId="12" fillId="0" borderId="0" xfId="0" applyFont="1" applyFill="1" applyAlignment="1">
      <alignment horizontal="center" vertical="center" wrapText="1"/>
    </xf>
    <xf numFmtId="0" fontId="8" fillId="0" borderId="0" xfId="0" applyFont="1" applyFill="1" applyAlignment="1">
      <alignment vertical="center" wrapText="1"/>
    </xf>
    <xf numFmtId="41" fontId="8" fillId="0" borderId="0" xfId="0" applyNumberFormat="1" applyFont="1" applyFill="1" applyAlignment="1">
      <alignment vertical="center" wrapText="1"/>
    </xf>
    <xf numFmtId="0" fontId="7" fillId="0" borderId="0" xfId="0" applyFont="1" applyFill="1" applyAlignment="1">
      <alignment vertical="center" wrapText="1"/>
    </xf>
    <xf numFmtId="0" fontId="4" fillId="0" borderId="0" xfId="0" applyFont="1" applyFill="1" applyAlignment="1">
      <alignment vertical="center" wrapText="1"/>
    </xf>
    <xf numFmtId="0" fontId="7" fillId="0" borderId="0" xfId="0" applyFont="1" applyFill="1" applyAlignment="1">
      <alignment/>
    </xf>
    <xf numFmtId="0" fontId="4" fillId="0" borderId="0" xfId="0" applyFont="1" applyFill="1" applyAlignment="1">
      <alignment/>
    </xf>
    <xf numFmtId="0" fontId="6" fillId="0" borderId="0" xfId="0" applyFont="1" applyFill="1" applyAlignment="1">
      <alignment horizontal="center"/>
    </xf>
    <xf numFmtId="41" fontId="9" fillId="34" borderId="0" xfId="0" applyNumberFormat="1" applyFont="1" applyFill="1" applyBorder="1" applyAlignment="1">
      <alignment vertical="center"/>
    </xf>
    <xf numFmtId="0" fontId="6" fillId="0" borderId="0" xfId="0" applyFont="1" applyAlignment="1">
      <alignment horizontal="right" vertical="center"/>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2" xfId="0" applyFont="1" applyFill="1" applyBorder="1" applyAlignment="1">
      <alignment horizontal="left" vertical="center" wrapText="1"/>
    </xf>
    <xf numFmtId="0" fontId="9" fillId="0" borderId="13" xfId="0" applyFont="1" applyBorder="1" applyAlignment="1">
      <alignment horizontal="center" vertical="center" wrapText="1"/>
    </xf>
    <xf numFmtId="41" fontId="9" fillId="35" borderId="14" xfId="0" applyNumberFormat="1" applyFont="1" applyFill="1" applyBorder="1" applyAlignment="1">
      <alignment vertical="center"/>
    </xf>
    <xf numFmtId="0" fontId="6" fillId="0" borderId="0" xfId="0" applyFont="1" applyFill="1" applyAlignment="1">
      <alignment horizontal="left" vertical="center" wrapText="1"/>
    </xf>
    <xf numFmtId="41" fontId="9" fillId="35" borderId="0" xfId="0" applyNumberFormat="1" applyFont="1" applyFill="1" applyBorder="1" applyAlignment="1">
      <alignment vertical="center"/>
    </xf>
    <xf numFmtId="41" fontId="9" fillId="33" borderId="18" xfId="0" applyNumberFormat="1" applyFont="1" applyFill="1" applyBorder="1" applyAlignment="1">
      <alignment vertical="center"/>
    </xf>
    <xf numFmtId="0" fontId="9" fillId="35" borderId="17"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Border="1" applyAlignment="1">
      <alignment horizontal="left" vertical="center" wrapText="1"/>
    </xf>
    <xf numFmtId="0" fontId="9" fillId="0" borderId="17" xfId="0" applyFont="1" applyBorder="1" applyAlignment="1">
      <alignment horizontal="left" vertical="top" wrapText="1"/>
    </xf>
    <xf numFmtId="0" fontId="9" fillId="0" borderId="20" xfId="0" applyFont="1" applyBorder="1" applyAlignment="1">
      <alignment vertical="center" wrapText="1"/>
    </xf>
    <xf numFmtId="0" fontId="9" fillId="0" borderId="17" xfId="0" applyFont="1" applyBorder="1" applyAlignment="1">
      <alignment horizontal="center" vertical="center" wrapText="1"/>
    </xf>
    <xf numFmtId="0" fontId="9" fillId="0" borderId="12" xfId="0" applyFont="1" applyBorder="1" applyAlignment="1">
      <alignment horizontal="center" vertical="center" wrapText="1"/>
    </xf>
    <xf numFmtId="0" fontId="5" fillId="0" borderId="0" xfId="0" applyFont="1" applyAlignment="1">
      <alignment/>
    </xf>
    <xf numFmtId="0" fontId="9" fillId="0" borderId="20" xfId="0" applyFont="1" applyBorder="1" applyAlignment="1">
      <alignment vertical="center"/>
    </xf>
    <xf numFmtId="41" fontId="6" fillId="0" borderId="0" xfId="0" applyNumberFormat="1" applyFont="1" applyFill="1" applyBorder="1" applyAlignment="1">
      <alignment horizontal="right" vertical="center"/>
    </xf>
    <xf numFmtId="0" fontId="6" fillId="0" borderId="20" xfId="0" applyFont="1" applyBorder="1" applyAlignment="1">
      <alignment horizontal="left" vertical="center" wrapText="1"/>
    </xf>
    <xf numFmtId="0" fontId="6" fillId="0" borderId="20" xfId="0" applyFont="1" applyBorder="1" applyAlignment="1">
      <alignment vertical="center"/>
    </xf>
    <xf numFmtId="41" fontId="6" fillId="0" borderId="14" xfId="0" applyNumberFormat="1" applyFont="1" applyBorder="1" applyAlignment="1">
      <alignment horizontal="right" vertical="center"/>
    </xf>
    <xf numFmtId="41" fontId="6" fillId="0" borderId="0" xfId="0" applyNumberFormat="1" applyFont="1" applyBorder="1" applyAlignment="1">
      <alignment horizontal="right" vertical="center"/>
    </xf>
    <xf numFmtId="41" fontId="6" fillId="0" borderId="11" xfId="0" applyNumberFormat="1" applyFont="1" applyBorder="1" applyAlignment="1">
      <alignment horizontal="right" vertical="center"/>
    </xf>
    <xf numFmtId="0" fontId="9" fillId="35" borderId="12"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21" xfId="0" applyFont="1" applyBorder="1" applyAlignment="1">
      <alignment vertical="center" wrapText="1"/>
    </xf>
    <xf numFmtId="0" fontId="6" fillId="0" borderId="0" xfId="0" applyFont="1" applyFill="1" applyBorder="1" applyAlignment="1">
      <alignment/>
    </xf>
    <xf numFmtId="41" fontId="9" fillId="34" borderId="0" xfId="0" applyNumberFormat="1" applyFont="1" applyFill="1" applyBorder="1" applyAlignment="1">
      <alignment horizontal="center" vertical="center"/>
    </xf>
    <xf numFmtId="176" fontId="9" fillId="0" borderId="0" xfId="0" applyNumberFormat="1" applyFont="1" applyBorder="1" applyAlignment="1">
      <alignment vertical="center"/>
    </xf>
    <xf numFmtId="176" fontId="9" fillId="34" borderId="0" xfId="0" applyNumberFormat="1" applyFont="1" applyFill="1" applyBorder="1" applyAlignment="1">
      <alignment vertical="center"/>
    </xf>
    <xf numFmtId="176" fontId="9" fillId="0" borderId="0" xfId="0" applyNumberFormat="1" applyFont="1" applyFill="1" applyBorder="1" applyAlignment="1">
      <alignment vertical="center"/>
    </xf>
    <xf numFmtId="0" fontId="8" fillId="0" borderId="19"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9" fillId="0" borderId="22" xfId="0" applyFont="1" applyBorder="1" applyAlignment="1">
      <alignment horizontal="center" vertical="center" wrapText="1"/>
    </xf>
    <xf numFmtId="0" fontId="9" fillId="0" borderId="0" xfId="0" applyFont="1" applyBorder="1" applyAlignment="1">
      <alignment vertical="center" wrapText="1"/>
    </xf>
    <xf numFmtId="41" fontId="12" fillId="0" borderId="0" xfId="0" applyNumberFormat="1" applyFont="1" applyBorder="1" applyAlignment="1">
      <alignment/>
    </xf>
    <xf numFmtId="0" fontId="8" fillId="0" borderId="17" xfId="0" applyFont="1" applyFill="1" applyBorder="1" applyAlignment="1">
      <alignment horizontal="center" vertical="center" wrapText="1"/>
    </xf>
    <xf numFmtId="0" fontId="8" fillId="0" borderId="16" xfId="0" applyFont="1" applyFill="1" applyBorder="1" applyAlignment="1">
      <alignment horizontal="center" vertical="center" wrapText="1"/>
    </xf>
    <xf numFmtId="41" fontId="9" fillId="36" borderId="0" xfId="0" applyNumberFormat="1" applyFont="1" applyFill="1" applyBorder="1" applyAlignment="1">
      <alignment horizontal="center" vertical="center"/>
    </xf>
    <xf numFmtId="0" fontId="6" fillId="34" borderId="20" xfId="0" applyFont="1" applyFill="1" applyBorder="1" applyAlignment="1">
      <alignment horizontal="left" vertical="center" wrapText="1"/>
    </xf>
    <xf numFmtId="0" fontId="9" fillId="33" borderId="17" xfId="0" applyFont="1" applyFill="1" applyBorder="1" applyAlignment="1">
      <alignment horizontal="left" vertical="center" wrapText="1"/>
    </xf>
    <xf numFmtId="0" fontId="12" fillId="0" borderId="11" xfId="0" applyFont="1" applyFill="1" applyBorder="1" applyAlignment="1">
      <alignment/>
    </xf>
    <xf numFmtId="0" fontId="9" fillId="35" borderId="16" xfId="0" applyFont="1" applyFill="1" applyBorder="1" applyAlignment="1">
      <alignment horizontal="left" vertical="center" wrapText="1"/>
    </xf>
    <xf numFmtId="0" fontId="8" fillId="0" borderId="17" xfId="0" applyFont="1" applyBorder="1" applyAlignment="1">
      <alignment horizontal="left" vertical="center" wrapText="1"/>
    </xf>
    <xf numFmtId="41" fontId="6" fillId="0" borderId="18" xfId="0" applyNumberFormat="1" applyFont="1" applyBorder="1" applyAlignment="1">
      <alignment horizontal="right" vertical="center"/>
    </xf>
    <xf numFmtId="41" fontId="6" fillId="0" borderId="10" xfId="0" applyNumberFormat="1" applyFont="1" applyBorder="1" applyAlignment="1">
      <alignment horizontal="right" vertical="center"/>
    </xf>
    <xf numFmtId="41" fontId="6" fillId="0" borderId="10" xfId="0" applyNumberFormat="1" applyFont="1" applyFill="1" applyBorder="1" applyAlignment="1">
      <alignment horizontal="right" vertical="center"/>
    </xf>
    <xf numFmtId="0" fontId="9" fillId="0" borderId="22" xfId="0"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Border="1" applyAlignment="1">
      <alignment horizontal="center" vertical="center" wrapText="1"/>
    </xf>
    <xf numFmtId="0" fontId="9" fillId="34" borderId="0" xfId="0" applyFont="1" applyFill="1" applyBorder="1" applyAlignment="1">
      <alignment horizontal="left" vertical="center" wrapText="1"/>
    </xf>
    <xf numFmtId="0" fontId="9" fillId="36" borderId="0" xfId="0" applyFont="1" applyFill="1" applyBorder="1" applyAlignment="1">
      <alignment vertical="center" wrapText="1"/>
    </xf>
    <xf numFmtId="41" fontId="9" fillId="0" borderId="18" xfId="0" applyNumberFormat="1" applyFont="1" applyBorder="1" applyAlignment="1">
      <alignment horizontal="center" vertical="center"/>
    </xf>
    <xf numFmtId="41" fontId="9" fillId="34" borderId="10" xfId="0" applyNumberFormat="1" applyFont="1" applyFill="1" applyBorder="1" applyAlignment="1">
      <alignment horizontal="center" vertical="center"/>
    </xf>
    <xf numFmtId="41" fontId="9" fillId="0" borderId="10" xfId="0" applyNumberFormat="1" applyFont="1" applyFill="1" applyBorder="1" applyAlignment="1">
      <alignment horizontal="center" vertical="center"/>
    </xf>
    <xf numFmtId="41" fontId="9" fillId="36" borderId="10" xfId="0" applyNumberFormat="1" applyFont="1" applyFill="1" applyBorder="1" applyAlignment="1">
      <alignment horizontal="center" vertical="center"/>
    </xf>
    <xf numFmtId="0" fontId="12" fillId="34" borderId="0" xfId="0" applyFont="1" applyFill="1" applyAlignment="1">
      <alignment/>
    </xf>
    <xf numFmtId="41" fontId="9" fillId="0" borderId="11" xfId="0" applyNumberFormat="1" applyFont="1" applyBorder="1" applyAlignment="1">
      <alignment horizontal="center" vertical="center"/>
    </xf>
    <xf numFmtId="0" fontId="12" fillId="0" borderId="11" xfId="0" applyFont="1" applyBorder="1" applyAlignment="1">
      <alignment/>
    </xf>
    <xf numFmtId="41" fontId="9" fillId="0" borderId="23" xfId="0" applyNumberFormat="1" applyFont="1" applyFill="1" applyBorder="1" applyAlignment="1">
      <alignment horizontal="center" vertical="center"/>
    </xf>
    <xf numFmtId="0" fontId="19" fillId="0" borderId="0" xfId="0" applyFont="1" applyFill="1" applyAlignment="1">
      <alignment/>
    </xf>
    <xf numFmtId="0" fontId="12" fillId="0" borderId="0" xfId="0" applyFont="1" applyAlignment="1">
      <alignment horizontal="left"/>
    </xf>
    <xf numFmtId="0" fontId="8" fillId="0" borderId="11" xfId="0" applyFont="1" applyBorder="1" applyAlignment="1">
      <alignment horizontal="left" vertical="center" wrapText="1"/>
    </xf>
    <xf numFmtId="0" fontId="9" fillId="34" borderId="0" xfId="0" applyFont="1" applyFill="1" applyBorder="1" applyAlignment="1">
      <alignment vertical="center" wrapText="1"/>
    </xf>
    <xf numFmtId="0" fontId="7" fillId="0" borderId="0" xfId="0" applyFont="1" applyAlignment="1">
      <alignment wrapText="1"/>
    </xf>
    <xf numFmtId="0" fontId="18" fillId="0" borderId="0" xfId="0" applyFont="1" applyBorder="1" applyAlignment="1">
      <alignment horizontal="center" wrapText="1"/>
    </xf>
    <xf numFmtId="0" fontId="5" fillId="0" borderId="0" xfId="0" applyFont="1" applyFill="1" applyAlignment="1">
      <alignment horizontal="left" vertical="center" wrapText="1"/>
    </xf>
    <xf numFmtId="0" fontId="0" fillId="0" borderId="0" xfId="0" applyAlignment="1">
      <alignment vertical="center"/>
    </xf>
    <xf numFmtId="0" fontId="12" fillId="0" borderId="0" xfId="0" applyFont="1" applyAlignment="1">
      <alignment horizontal="right" vertical="center"/>
    </xf>
    <xf numFmtId="0" fontId="0" fillId="0" borderId="0" xfId="0" applyFont="1" applyAlignment="1">
      <alignment horizontal="left"/>
    </xf>
    <xf numFmtId="0" fontId="5" fillId="0" borderId="11" xfId="0" applyFont="1" applyFill="1" applyBorder="1" applyAlignment="1">
      <alignment horizontal="right"/>
    </xf>
    <xf numFmtId="0" fontId="11" fillId="0" borderId="0" xfId="0" applyFont="1" applyAlignment="1">
      <alignment horizontal="right"/>
    </xf>
    <xf numFmtId="0" fontId="19" fillId="0" borderId="0" xfId="0" applyFont="1" applyBorder="1" applyAlignment="1">
      <alignment horizontal="right"/>
    </xf>
    <xf numFmtId="0" fontId="12" fillId="0" borderId="0" xfId="0" applyFont="1" applyFill="1" applyAlignment="1">
      <alignment/>
    </xf>
    <xf numFmtId="0" fontId="4" fillId="0" borderId="0" xfId="0" applyFont="1" applyFill="1" applyAlignment="1">
      <alignment/>
    </xf>
    <xf numFmtId="177" fontId="11" fillId="0" borderId="0" xfId="40" applyNumberFormat="1" applyFont="1" applyAlignment="1">
      <alignment horizontal="left"/>
    </xf>
    <xf numFmtId="41" fontId="3" fillId="0" borderId="0" xfId="0" applyNumberFormat="1" applyFont="1" applyFill="1" applyAlignment="1">
      <alignment horizontal="center" vertical="center"/>
    </xf>
    <xf numFmtId="0" fontId="7" fillId="0" borderId="0" xfId="0" applyFont="1" applyFill="1" applyBorder="1" applyAlignment="1">
      <alignment/>
    </xf>
    <xf numFmtId="41" fontId="13" fillId="0" borderId="17" xfId="0" applyNumberFormat="1" applyFont="1" applyFill="1" applyBorder="1" applyAlignment="1">
      <alignment horizontal="center" vertical="center" wrapText="1"/>
    </xf>
    <xf numFmtId="0" fontId="13" fillId="0" borderId="12" xfId="0" applyFont="1" applyBorder="1" applyAlignment="1">
      <alignment horizontal="center" vertical="center"/>
    </xf>
    <xf numFmtId="0" fontId="8" fillId="0" borderId="0" xfId="0" applyFont="1" applyFill="1" applyAlignment="1">
      <alignment horizontal="center"/>
    </xf>
    <xf numFmtId="0" fontId="9" fillId="34" borderId="0" xfId="0" applyFont="1" applyFill="1" applyAlignment="1">
      <alignment/>
    </xf>
    <xf numFmtId="0" fontId="9" fillId="0" borderId="0" xfId="0" applyFont="1" applyFill="1" applyAlignment="1">
      <alignment/>
    </xf>
    <xf numFmtId="0" fontId="9" fillId="0" borderId="0" xfId="0" applyFont="1" applyFill="1" applyBorder="1" applyAlignment="1">
      <alignment/>
    </xf>
    <xf numFmtId="0" fontId="9" fillId="34" borderId="0" xfId="0" applyFont="1" applyFill="1" applyBorder="1" applyAlignment="1">
      <alignment/>
    </xf>
    <xf numFmtId="41" fontId="9" fillId="0" borderId="11" xfId="0" applyNumberFormat="1" applyFont="1" applyFill="1" applyBorder="1" applyAlignment="1">
      <alignment horizontal="center" vertical="center"/>
    </xf>
    <xf numFmtId="0" fontId="9" fillId="0" borderId="11" xfId="0" applyFont="1" applyFill="1" applyBorder="1" applyAlignment="1">
      <alignment/>
    </xf>
    <xf numFmtId="0" fontId="9" fillId="0" borderId="11" xfId="0" applyFont="1" applyFill="1" applyBorder="1" applyAlignment="1">
      <alignment/>
    </xf>
    <xf numFmtId="0" fontId="13" fillId="0" borderId="0" xfId="0" applyFont="1" applyFill="1" applyAlignment="1">
      <alignment/>
    </xf>
    <xf numFmtId="0" fontId="14" fillId="0" borderId="0" xfId="0" applyFont="1" applyFill="1" applyAlignment="1">
      <alignment horizontal="left"/>
    </xf>
    <xf numFmtId="0" fontId="14" fillId="0" borderId="0" xfId="0" applyFont="1" applyFill="1" applyAlignment="1">
      <alignment/>
    </xf>
    <xf numFmtId="0" fontId="9" fillId="0" borderId="0" xfId="0" applyFont="1" applyAlignment="1">
      <alignment wrapText="1"/>
    </xf>
    <xf numFmtId="41" fontId="5" fillId="0" borderId="0" xfId="33" applyNumberFormat="1" applyFont="1" applyFill="1" applyBorder="1" applyAlignment="1">
      <alignment horizontal="center" vertical="center"/>
      <protection/>
    </xf>
    <xf numFmtId="0" fontId="5" fillId="0" borderId="0" xfId="33" applyFont="1" applyFill="1" applyBorder="1" applyAlignment="1">
      <alignment horizontal="center" vertical="center"/>
      <protection/>
    </xf>
    <xf numFmtId="41" fontId="6" fillId="0" borderId="0" xfId="33" applyNumberFormat="1" applyFont="1" applyFill="1" applyBorder="1" applyAlignment="1">
      <alignment horizontal="center" vertical="center"/>
      <protection/>
    </xf>
    <xf numFmtId="0" fontId="6" fillId="0" borderId="0" xfId="33" applyFont="1" applyFill="1" applyBorder="1" applyAlignment="1">
      <alignment vertical="center"/>
      <protection/>
    </xf>
    <xf numFmtId="0" fontId="6" fillId="0" borderId="0" xfId="33" applyFont="1" applyFill="1" applyBorder="1" applyAlignment="1">
      <alignment horizontal="right" vertical="center"/>
      <protection/>
    </xf>
    <xf numFmtId="41" fontId="6" fillId="0" borderId="0" xfId="33" applyNumberFormat="1" applyFont="1" applyFill="1" applyBorder="1" applyAlignment="1">
      <alignment vertical="center"/>
      <protection/>
    </xf>
    <xf numFmtId="0" fontId="6" fillId="0" borderId="0" xfId="33" applyFont="1" applyFill="1" applyBorder="1" applyAlignment="1">
      <alignment/>
      <protection/>
    </xf>
    <xf numFmtId="0" fontId="5" fillId="0" borderId="0" xfId="33" applyFont="1" applyFill="1" applyBorder="1" applyAlignment="1">
      <alignment horizontal="right" vertical="center"/>
      <protection/>
    </xf>
    <xf numFmtId="0" fontId="9" fillId="0" borderId="24" xfId="33" applyFont="1" applyFill="1" applyBorder="1" applyAlignment="1">
      <alignment horizontal="center" vertical="center" wrapText="1"/>
      <protection/>
    </xf>
    <xf numFmtId="0" fontId="9" fillId="0" borderId="20" xfId="33" applyFont="1" applyFill="1" applyBorder="1" applyAlignment="1">
      <alignment horizontal="center" vertical="center" wrapText="1"/>
      <protection/>
    </xf>
    <xf numFmtId="0" fontId="9" fillId="0" borderId="17" xfId="33" applyFont="1" applyFill="1" applyBorder="1" applyAlignment="1">
      <alignment horizontal="left" vertical="center" wrapText="1"/>
      <protection/>
    </xf>
    <xf numFmtId="0" fontId="12" fillId="0" borderId="0" xfId="33" applyFont="1" applyFill="1">
      <alignment/>
      <protection/>
    </xf>
    <xf numFmtId="0" fontId="8" fillId="0" borderId="0" xfId="33" applyFont="1" applyFill="1">
      <alignment/>
      <protection/>
    </xf>
    <xf numFmtId="0" fontId="8" fillId="0" borderId="11" xfId="0" applyFont="1" applyBorder="1" applyAlignment="1">
      <alignment/>
    </xf>
    <xf numFmtId="0" fontId="8" fillId="0" borderId="0" xfId="0" applyFont="1" applyBorder="1" applyAlignment="1">
      <alignment/>
    </xf>
    <xf numFmtId="0" fontId="6" fillId="0" borderId="0" xfId="0" applyFont="1" applyBorder="1" applyAlignment="1">
      <alignment horizontal="left" vertical="center" wrapText="1"/>
    </xf>
    <xf numFmtId="0" fontId="6" fillId="0" borderId="20" xfId="0" applyFont="1" applyBorder="1" applyAlignment="1">
      <alignment vertical="center" wrapText="1"/>
    </xf>
    <xf numFmtId="41" fontId="9" fillId="0" borderId="0" xfId="0" applyNumberFormat="1" applyFont="1" applyAlignment="1">
      <alignment vertical="center"/>
    </xf>
    <xf numFmtId="0" fontId="6" fillId="0" borderId="20" xfId="0" applyFont="1" applyBorder="1" applyAlignment="1">
      <alignment horizontal="left" vertical="center"/>
    </xf>
    <xf numFmtId="0" fontId="6" fillId="0" borderId="0" xfId="0" applyFont="1" applyBorder="1" applyAlignment="1">
      <alignment vertical="center" wrapText="1"/>
    </xf>
    <xf numFmtId="0" fontId="6" fillId="0" borderId="15" xfId="0" applyFont="1" applyBorder="1" applyAlignment="1">
      <alignment vertical="center" wrapText="1"/>
    </xf>
    <xf numFmtId="0" fontId="6" fillId="34" borderId="20" xfId="0" applyFont="1" applyFill="1" applyBorder="1" applyAlignment="1">
      <alignment vertical="center" wrapText="1"/>
    </xf>
    <xf numFmtId="41" fontId="9" fillId="36" borderId="10" xfId="0" applyNumberFormat="1" applyFont="1" applyFill="1" applyBorder="1" applyAlignment="1">
      <alignment vertical="center"/>
    </xf>
    <xf numFmtId="41" fontId="9" fillId="0" borderId="0" xfId="0" applyNumberFormat="1" applyFont="1" applyFill="1" applyAlignment="1">
      <alignment vertical="center"/>
    </xf>
    <xf numFmtId="0" fontId="8" fillId="0" borderId="20" xfId="0" applyFont="1" applyBorder="1" applyAlignment="1">
      <alignment/>
    </xf>
    <xf numFmtId="0" fontId="7" fillId="34" borderId="15" xfId="0" applyFont="1" applyFill="1" applyBorder="1" applyAlignment="1">
      <alignment vertical="center" wrapText="1"/>
    </xf>
    <xf numFmtId="41" fontId="9" fillId="34" borderId="11" xfId="0" applyNumberFormat="1" applyFont="1" applyFill="1" applyBorder="1" applyAlignment="1">
      <alignment vertical="center"/>
    </xf>
    <xf numFmtId="0" fontId="8" fillId="0" borderId="11" xfId="0" applyFont="1" applyFill="1" applyBorder="1" applyAlignment="1">
      <alignment/>
    </xf>
    <xf numFmtId="41" fontId="8" fillId="0" borderId="0" xfId="0" applyNumberFormat="1" applyFont="1" applyBorder="1" applyAlignment="1">
      <alignment/>
    </xf>
    <xf numFmtId="176" fontId="8" fillId="36" borderId="11" xfId="0" applyNumberFormat="1" applyFont="1" applyFill="1" applyBorder="1" applyAlignment="1">
      <alignment vertical="center"/>
    </xf>
    <xf numFmtId="176" fontId="9" fillId="34" borderId="11" xfId="0" applyNumberFormat="1" applyFont="1" applyFill="1" applyBorder="1" applyAlignment="1">
      <alignment vertical="center"/>
    </xf>
    <xf numFmtId="0" fontId="8" fillId="0" borderId="0" xfId="0" applyFont="1" applyFill="1" applyBorder="1" applyAlignment="1">
      <alignment/>
    </xf>
    <xf numFmtId="41" fontId="9" fillId="34" borderId="0" xfId="0" applyNumberFormat="1" applyFont="1" applyFill="1" applyBorder="1" applyAlignment="1">
      <alignment horizontal="right" vertical="center"/>
    </xf>
    <xf numFmtId="41" fontId="9" fillId="0" borderId="0" xfId="0" applyNumberFormat="1" applyFont="1" applyAlignment="1">
      <alignment horizontal="right" vertical="center"/>
    </xf>
    <xf numFmtId="41" fontId="9" fillId="0" borderId="0" xfId="0" applyNumberFormat="1" applyFont="1" applyBorder="1" applyAlignment="1">
      <alignment horizontal="right" vertical="center"/>
    </xf>
    <xf numFmtId="0" fontId="9" fillId="33" borderId="16" xfId="0" applyFont="1" applyFill="1" applyBorder="1" applyAlignment="1">
      <alignment horizontal="left" vertical="center" wrapText="1"/>
    </xf>
    <xf numFmtId="0" fontId="8" fillId="0" borderId="11" xfId="0" applyFont="1" applyFill="1" applyBorder="1" applyAlignment="1">
      <alignment vertical="center"/>
    </xf>
    <xf numFmtId="41" fontId="9" fillId="33" borderId="0" xfId="0" applyNumberFormat="1" applyFont="1" applyFill="1" applyBorder="1" applyAlignment="1">
      <alignment horizontal="left" vertical="center" wrapText="1"/>
    </xf>
    <xf numFmtId="41" fontId="9" fillId="0" borderId="0" xfId="0" applyNumberFormat="1" applyFont="1" applyBorder="1" applyAlignment="1">
      <alignment horizontal="left" vertical="top" wrapText="1"/>
    </xf>
    <xf numFmtId="186" fontId="9" fillId="34" borderId="0" xfId="0" applyNumberFormat="1" applyFont="1" applyFill="1" applyAlignment="1">
      <alignment/>
    </xf>
    <xf numFmtId="186" fontId="9" fillId="0" borderId="0" xfId="0" applyNumberFormat="1" applyFont="1" applyFill="1" applyAlignment="1">
      <alignment/>
    </xf>
    <xf numFmtId="41" fontId="9" fillId="33" borderId="0" xfId="0" applyNumberFormat="1" applyFont="1" applyFill="1" applyBorder="1" applyAlignment="1">
      <alignment horizontal="right" vertical="center" wrapText="1"/>
    </xf>
    <xf numFmtId="41" fontId="9" fillId="0" borderId="0" xfId="0" applyNumberFormat="1" applyFont="1" applyBorder="1" applyAlignment="1">
      <alignment horizontal="right" vertical="top" wrapText="1"/>
    </xf>
    <xf numFmtId="41" fontId="9" fillId="35" borderId="0" xfId="0" applyNumberFormat="1" applyFont="1" applyFill="1" applyBorder="1" applyAlignment="1">
      <alignment horizontal="left" vertical="center" wrapText="1"/>
    </xf>
    <xf numFmtId="41" fontId="9" fillId="0" borderId="0" xfId="0" applyNumberFormat="1" applyFont="1" applyFill="1" applyBorder="1" applyAlignment="1">
      <alignment horizontal="right" vertical="center"/>
    </xf>
    <xf numFmtId="0" fontId="8" fillId="0" borderId="0" xfId="0" applyFont="1" applyFill="1" applyBorder="1" applyAlignment="1">
      <alignment vertical="center"/>
    </xf>
    <xf numFmtId="191" fontId="9" fillId="0" borderId="10" xfId="39" applyNumberFormat="1" applyFont="1" applyFill="1" applyBorder="1" applyAlignment="1">
      <alignment horizontal="right" vertical="center"/>
    </xf>
    <xf numFmtId="191" fontId="9" fillId="0" borderId="0" xfId="39" applyNumberFormat="1" applyFont="1" applyFill="1" applyBorder="1" applyAlignment="1">
      <alignment horizontal="right" vertical="center"/>
    </xf>
    <xf numFmtId="41" fontId="9" fillId="0" borderId="18" xfId="0" applyNumberFormat="1" applyFont="1" applyFill="1" applyBorder="1" applyAlignment="1">
      <alignment vertical="center"/>
    </xf>
    <xf numFmtId="0" fontId="5" fillId="0" borderId="0" xfId="0" applyFont="1" applyFill="1" applyBorder="1" applyAlignment="1">
      <alignment/>
    </xf>
    <xf numFmtId="41" fontId="9" fillId="0" borderId="23" xfId="0" applyNumberFormat="1" applyFont="1" applyBorder="1" applyAlignment="1">
      <alignment horizontal="center" vertical="center"/>
    </xf>
    <xf numFmtId="41" fontId="9" fillId="0" borderId="11" xfId="0" applyNumberFormat="1" applyFont="1" applyFill="1" applyBorder="1" applyAlignment="1">
      <alignment horizontal="center" vertical="center" wrapText="1"/>
    </xf>
    <xf numFmtId="0" fontId="12" fillId="0" borderId="0" xfId="0" applyFont="1" applyFill="1" applyBorder="1" applyAlignment="1">
      <alignment vertical="center"/>
    </xf>
    <xf numFmtId="0" fontId="9" fillId="0" borderId="21" xfId="0" applyFont="1" applyFill="1" applyBorder="1" applyAlignment="1">
      <alignment horizontal="center" vertical="center" wrapText="1"/>
    </xf>
    <xf numFmtId="0" fontId="9" fillId="33" borderId="12" xfId="0" applyFont="1" applyFill="1" applyBorder="1" applyAlignment="1">
      <alignment horizontal="left" vertical="center" wrapText="1"/>
    </xf>
    <xf numFmtId="41" fontId="9" fillId="0" borderId="0" xfId="0" applyNumberFormat="1" applyFont="1" applyFill="1" applyBorder="1" applyAlignment="1">
      <alignment horizontal="left" vertical="center" wrapText="1"/>
    </xf>
    <xf numFmtId="0" fontId="6" fillId="0" borderId="0" xfId="0" applyFont="1" applyBorder="1" applyAlignment="1">
      <alignment vertical="center" textRotation="180" wrapText="1"/>
    </xf>
    <xf numFmtId="41" fontId="9" fillId="33" borderId="0" xfId="0" applyNumberFormat="1" applyFont="1" applyFill="1" applyBorder="1" applyAlignment="1">
      <alignment vertical="center" wrapText="1"/>
    </xf>
    <xf numFmtId="0" fontId="9" fillId="33" borderId="14" xfId="0" applyNumberFormat="1" applyFont="1" applyFill="1" applyBorder="1" applyAlignment="1">
      <alignment horizontal="right" vertical="center" wrapText="1"/>
    </xf>
    <xf numFmtId="0" fontId="9" fillId="0" borderId="0" xfId="0" applyNumberFormat="1" applyFont="1" applyFill="1" applyBorder="1" applyAlignment="1">
      <alignment horizontal="right" vertical="center" wrapText="1"/>
    </xf>
    <xf numFmtId="193" fontId="9" fillId="0" borderId="0" xfId="0" applyNumberFormat="1" applyFont="1" applyFill="1" applyBorder="1" applyAlignment="1">
      <alignment vertical="center"/>
    </xf>
    <xf numFmtId="193" fontId="9" fillId="33" borderId="14" xfId="0" applyNumberFormat="1" applyFont="1" applyFill="1" applyBorder="1" applyAlignment="1">
      <alignment vertical="center"/>
    </xf>
    <xf numFmtId="176" fontId="9" fillId="33" borderId="14" xfId="0" applyNumberFormat="1" applyFont="1" applyFill="1" applyBorder="1" applyAlignment="1">
      <alignment vertical="center"/>
    </xf>
    <xf numFmtId="176" fontId="9" fillId="33" borderId="0" xfId="0" applyNumberFormat="1" applyFont="1" applyFill="1" applyBorder="1" applyAlignment="1">
      <alignment vertical="center"/>
    </xf>
    <xf numFmtId="176" fontId="9" fillId="35" borderId="0" xfId="0" applyNumberFormat="1" applyFont="1" applyFill="1" applyBorder="1" applyAlignment="1">
      <alignment vertical="center"/>
    </xf>
    <xf numFmtId="176" fontId="9" fillId="0" borderId="11" xfId="0" applyNumberFormat="1" applyFont="1" applyFill="1" applyBorder="1" applyAlignment="1">
      <alignment vertical="center"/>
    </xf>
    <xf numFmtId="192" fontId="9" fillId="33" borderId="0" xfId="0" applyNumberFormat="1" applyFont="1" applyFill="1" applyBorder="1" applyAlignment="1">
      <alignment vertical="center"/>
    </xf>
    <xf numFmtId="192" fontId="9" fillId="0" borderId="0" xfId="0" applyNumberFormat="1" applyFont="1" applyFill="1" applyBorder="1" applyAlignment="1">
      <alignment vertical="center"/>
    </xf>
    <xf numFmtId="41" fontId="9" fillId="33" borderId="14" xfId="0" applyNumberFormat="1" applyFont="1" applyFill="1" applyBorder="1" applyAlignment="1">
      <alignment horizontal="right" vertical="center" wrapText="1"/>
    </xf>
    <xf numFmtId="41" fontId="9" fillId="0" borderId="0" xfId="0" applyNumberFormat="1" applyFont="1" applyFill="1" applyBorder="1" applyAlignment="1">
      <alignment horizontal="right" vertical="center" wrapText="1"/>
    </xf>
    <xf numFmtId="193" fontId="9" fillId="33" borderId="0" xfId="0" applyNumberFormat="1" applyFont="1" applyFill="1" applyBorder="1" applyAlignment="1">
      <alignment vertical="center"/>
    </xf>
    <xf numFmtId="0" fontId="12" fillId="0" borderId="0" xfId="0" applyFont="1" applyFill="1" applyBorder="1" applyAlignment="1">
      <alignment/>
    </xf>
    <xf numFmtId="41" fontId="9" fillId="35" borderId="0" xfId="0" applyNumberFormat="1" applyFont="1" applyFill="1" applyBorder="1" applyAlignment="1">
      <alignment vertical="center" wrapText="1"/>
    </xf>
    <xf numFmtId="176" fontId="9" fillId="36" borderId="0" xfId="0" applyNumberFormat="1" applyFont="1" applyFill="1" applyBorder="1" applyAlignment="1">
      <alignment vertical="center"/>
    </xf>
    <xf numFmtId="176" fontId="9" fillId="0" borderId="10" xfId="0" applyNumberFormat="1" applyFont="1" applyBorder="1" applyAlignment="1">
      <alignment vertical="center"/>
    </xf>
    <xf numFmtId="176" fontId="9" fillId="0" borderId="11" xfId="0" applyNumberFormat="1" applyFont="1" applyBorder="1" applyAlignment="1">
      <alignment vertical="center"/>
    </xf>
    <xf numFmtId="176" fontId="9" fillId="36" borderId="10" xfId="0" applyNumberFormat="1" applyFont="1" applyFill="1" applyBorder="1" applyAlignment="1">
      <alignment vertical="center"/>
    </xf>
    <xf numFmtId="176" fontId="9" fillId="36" borderId="23" xfId="0" applyNumberFormat="1" applyFont="1" applyFill="1" applyBorder="1" applyAlignment="1">
      <alignment vertical="center"/>
    </xf>
    <xf numFmtId="176" fontId="9" fillId="0" borderId="0" xfId="0" applyNumberFormat="1" applyFont="1" applyAlignment="1">
      <alignment vertical="center"/>
    </xf>
    <xf numFmtId="176" fontId="9" fillId="0" borderId="0" xfId="0" applyNumberFormat="1" applyFont="1" applyFill="1" applyAlignment="1">
      <alignment vertical="center"/>
    </xf>
    <xf numFmtId="176" fontId="9" fillId="0" borderId="0" xfId="0" applyNumberFormat="1" applyFont="1" applyBorder="1" applyAlignment="1">
      <alignment horizontal="center" vertical="center"/>
    </xf>
    <xf numFmtId="176" fontId="9" fillId="0" borderId="10" xfId="0" applyNumberFormat="1" applyFont="1" applyBorder="1" applyAlignment="1">
      <alignment horizontal="center" vertical="center"/>
    </xf>
    <xf numFmtId="176" fontId="9" fillId="0" borderId="10" xfId="0" applyNumberFormat="1" applyFont="1" applyFill="1" applyBorder="1" applyAlignment="1">
      <alignment horizontal="center" vertical="center"/>
    </xf>
    <xf numFmtId="176" fontId="9" fillId="0" borderId="0" xfId="0" applyNumberFormat="1" applyFont="1" applyFill="1" applyBorder="1" applyAlignment="1">
      <alignment horizontal="center" vertical="center"/>
    </xf>
    <xf numFmtId="0" fontId="5" fillId="0" borderId="0" xfId="0" applyFont="1" applyAlignment="1">
      <alignment vertical="center"/>
    </xf>
    <xf numFmtId="41" fontId="27" fillId="36" borderId="23" xfId="0" applyNumberFormat="1" applyFont="1" applyFill="1" applyBorder="1" applyAlignment="1">
      <alignment vertical="center"/>
    </xf>
    <xf numFmtId="41" fontId="27" fillId="0" borderId="10" xfId="0" applyNumberFormat="1" applyFont="1" applyFill="1" applyBorder="1" applyAlignment="1">
      <alignment vertical="center"/>
    </xf>
    <xf numFmtId="43" fontId="12" fillId="0" borderId="0" xfId="0" applyNumberFormat="1" applyFont="1" applyFill="1" applyAlignment="1">
      <alignment/>
    </xf>
    <xf numFmtId="1" fontId="12" fillId="0" borderId="0" xfId="0" applyNumberFormat="1" applyFont="1" applyFill="1" applyAlignment="1">
      <alignment/>
    </xf>
    <xf numFmtId="189" fontId="12" fillId="0" borderId="0" xfId="0" applyNumberFormat="1" applyFont="1" applyFill="1" applyAlignment="1">
      <alignment/>
    </xf>
    <xf numFmtId="41" fontId="27" fillId="34" borderId="0" xfId="0" applyNumberFormat="1" applyFont="1" applyFill="1" applyBorder="1" applyAlignment="1">
      <alignment vertical="center"/>
    </xf>
    <xf numFmtId="41" fontId="9" fillId="36" borderId="0" xfId="0" applyNumberFormat="1" applyFont="1" applyFill="1" applyBorder="1" applyAlignment="1">
      <alignment horizontal="right" vertical="center"/>
    </xf>
    <xf numFmtId="41" fontId="9" fillId="0" borderId="10" xfId="0" applyNumberFormat="1" applyFont="1" applyFill="1" applyBorder="1" applyAlignment="1">
      <alignment horizontal="right" vertical="center"/>
    </xf>
    <xf numFmtId="203" fontId="9" fillId="0" borderId="0" xfId="0" applyNumberFormat="1" applyFont="1" applyBorder="1" applyAlignment="1">
      <alignment horizontal="center" vertical="center"/>
    </xf>
    <xf numFmtId="203" fontId="9" fillId="0" borderId="10" xfId="0" applyNumberFormat="1" applyFont="1" applyBorder="1" applyAlignment="1">
      <alignment horizontal="center" vertical="center"/>
    </xf>
    <xf numFmtId="0" fontId="9" fillId="0" borderId="0" xfId="0" applyFont="1" applyFill="1" applyAlignment="1">
      <alignment vertical="center" wrapText="1"/>
    </xf>
    <xf numFmtId="0" fontId="9" fillId="0" borderId="19" xfId="33" applyFont="1" applyFill="1" applyBorder="1" applyAlignment="1">
      <alignment horizontal="center" vertical="center" wrapText="1"/>
      <protection/>
    </xf>
    <xf numFmtId="203" fontId="9" fillId="33" borderId="0" xfId="0" applyNumberFormat="1" applyFont="1" applyFill="1" applyBorder="1" applyAlignment="1">
      <alignment vertical="center"/>
    </xf>
    <xf numFmtId="0" fontId="9" fillId="35" borderId="17" xfId="33" applyFont="1" applyFill="1" applyBorder="1" applyAlignment="1">
      <alignment horizontal="left" vertical="center" wrapText="1"/>
      <protection/>
    </xf>
    <xf numFmtId="41" fontId="9" fillId="35" borderId="17" xfId="33" applyNumberFormat="1" applyFont="1" applyFill="1" applyBorder="1" applyAlignment="1">
      <alignment vertical="center"/>
      <protection/>
    </xf>
    <xf numFmtId="41" fontId="9" fillId="35" borderId="17" xfId="33" applyNumberFormat="1" applyFont="1" applyFill="1" applyBorder="1" applyAlignment="1">
      <alignment horizontal="right" vertical="center"/>
      <protection/>
    </xf>
    <xf numFmtId="41" fontId="9" fillId="0" borderId="17" xfId="33" applyNumberFormat="1" applyFont="1" applyFill="1" applyBorder="1" applyAlignment="1">
      <alignment vertical="center"/>
      <protection/>
    </xf>
    <xf numFmtId="41" fontId="9" fillId="0" borderId="17" xfId="33" applyNumberFormat="1" applyFont="1" applyFill="1" applyBorder="1" applyAlignment="1">
      <alignment horizontal="right" vertical="center"/>
      <protection/>
    </xf>
    <xf numFmtId="41" fontId="9" fillId="0" borderId="17" xfId="0" applyNumberFormat="1" applyFont="1" applyFill="1" applyBorder="1" applyAlignment="1">
      <alignment vertical="center"/>
    </xf>
    <xf numFmtId="0" fontId="10" fillId="0" borderId="0" xfId="0" applyFont="1" applyAlignment="1">
      <alignment vertical="center"/>
    </xf>
    <xf numFmtId="0" fontId="68" fillId="0" borderId="0" xfId="0" applyFont="1" applyAlignment="1">
      <alignment/>
    </xf>
    <xf numFmtId="0" fontId="68" fillId="0" borderId="20" xfId="0" applyFont="1" applyBorder="1" applyAlignment="1">
      <alignment horizontal="left" vertical="center" wrapText="1"/>
    </xf>
    <xf numFmtId="0" fontId="68" fillId="34" borderId="20" xfId="0" applyFont="1" applyFill="1" applyBorder="1" applyAlignment="1">
      <alignment vertical="center" wrapText="1"/>
    </xf>
    <xf numFmtId="0" fontId="69" fillId="0" borderId="0" xfId="0" applyFont="1" applyFill="1" applyAlignment="1">
      <alignment vertical="center"/>
    </xf>
    <xf numFmtId="0" fontId="68" fillId="0" borderId="0" xfId="0" applyFont="1" applyFill="1" applyBorder="1" applyAlignment="1">
      <alignment horizontal="left" vertical="center"/>
    </xf>
    <xf numFmtId="0" fontId="5" fillId="0" borderId="0" xfId="0" applyFont="1" applyAlignment="1">
      <alignment horizontal="center" vertical="center"/>
    </xf>
    <xf numFmtId="0" fontId="9" fillId="0" borderId="0" xfId="0" applyFont="1" applyAlignment="1">
      <alignment horizontal="left" wrapText="1"/>
    </xf>
    <xf numFmtId="0" fontId="70" fillId="0" borderId="0" xfId="0" applyFont="1" applyAlignment="1">
      <alignment horizontal="left" wrapText="1"/>
    </xf>
    <xf numFmtId="0" fontId="10" fillId="0" borderId="0" xfId="0" applyFont="1" applyAlignment="1">
      <alignment horizontal="center" vertical="center"/>
    </xf>
    <xf numFmtId="41" fontId="9" fillId="0" borderId="10" xfId="0" applyNumberFormat="1" applyFont="1" applyBorder="1" applyAlignment="1">
      <alignment horizontal="right" vertical="top" wrapText="1"/>
    </xf>
    <xf numFmtId="41" fontId="9" fillId="0" borderId="0" xfId="50" applyNumberFormat="1" applyFont="1" applyFill="1" applyBorder="1" applyAlignment="1">
      <alignment vertical="center"/>
    </xf>
    <xf numFmtId="41" fontId="9" fillId="0" borderId="11" xfId="50" applyNumberFormat="1" applyFont="1" applyFill="1" applyBorder="1" applyAlignment="1">
      <alignment vertical="center"/>
    </xf>
    <xf numFmtId="41" fontId="9" fillId="37" borderId="0" xfId="50" applyNumberFormat="1" applyFont="1" applyFill="1" applyBorder="1" applyAlignment="1">
      <alignment vertical="center"/>
    </xf>
    <xf numFmtId="41" fontId="9" fillId="37" borderId="0" xfId="0" applyNumberFormat="1" applyFont="1" applyFill="1" applyBorder="1" applyAlignment="1">
      <alignment vertical="center"/>
    </xf>
    <xf numFmtId="0" fontId="9" fillId="37" borderId="17" xfId="0" applyFont="1" applyFill="1" applyBorder="1" applyAlignment="1">
      <alignment horizontal="left" vertical="center" wrapText="1"/>
    </xf>
    <xf numFmtId="0" fontId="9" fillId="33" borderId="17" xfId="0" applyNumberFormat="1" applyFont="1" applyFill="1" applyBorder="1" applyAlignment="1">
      <alignment horizontal="left" vertical="center" wrapText="1"/>
    </xf>
    <xf numFmtId="0" fontId="9" fillId="0" borderId="17" xfId="0" applyNumberFormat="1" applyFont="1" applyFill="1" applyBorder="1" applyAlignment="1">
      <alignment horizontal="left" vertical="center" wrapText="1"/>
    </xf>
    <xf numFmtId="41" fontId="9" fillId="37" borderId="0" xfId="0" applyNumberFormat="1" applyFont="1" applyFill="1" applyBorder="1" applyAlignment="1">
      <alignment horizontal="center" vertical="center"/>
    </xf>
    <xf numFmtId="0" fontId="6" fillId="0" borderId="0" xfId="0" applyFont="1" applyBorder="1" applyAlignment="1">
      <alignment horizontal="center" vertical="center" textRotation="180" wrapText="1"/>
    </xf>
    <xf numFmtId="0" fontId="9" fillId="0" borderId="0" xfId="0" applyFont="1" applyFill="1" applyBorder="1" applyAlignment="1">
      <alignment horizontal="center" vertical="center" wrapText="1"/>
    </xf>
    <xf numFmtId="0" fontId="9" fillId="0" borderId="0" xfId="0" applyFont="1" applyFill="1" applyAlignment="1">
      <alignment/>
    </xf>
    <xf numFmtId="0" fontId="9" fillId="0" borderId="0" xfId="0" applyFont="1" applyFill="1" applyBorder="1" applyAlignment="1">
      <alignment/>
    </xf>
    <xf numFmtId="0" fontId="71" fillId="0" borderId="0" xfId="38" applyFont="1" applyBorder="1" applyAlignment="1">
      <alignment horizontal="right" vertical="center"/>
      <protection/>
    </xf>
    <xf numFmtId="0" fontId="8" fillId="0" borderId="0" xfId="0" applyFont="1" applyBorder="1" applyAlignment="1">
      <alignment vertical="center" wrapText="1"/>
    </xf>
    <xf numFmtId="0" fontId="71" fillId="0" borderId="0" xfId="0" applyFont="1" applyBorder="1" applyAlignment="1">
      <alignment horizontal="right" vertical="center"/>
    </xf>
    <xf numFmtId="176" fontId="9" fillId="37" borderId="0" xfId="0" applyNumberFormat="1" applyFont="1" applyFill="1" applyBorder="1" applyAlignment="1">
      <alignment vertical="center"/>
    </xf>
    <xf numFmtId="41" fontId="9" fillId="38" borderId="0" xfId="33" applyNumberFormat="1" applyFont="1" applyFill="1" applyBorder="1" applyAlignment="1">
      <alignment vertical="center"/>
      <protection/>
    </xf>
    <xf numFmtId="41" fontId="9" fillId="0" borderId="0" xfId="33" applyNumberFormat="1" applyFont="1" applyFill="1" applyBorder="1" applyAlignment="1">
      <alignment vertical="center"/>
      <protection/>
    </xf>
    <xf numFmtId="41" fontId="9" fillId="0" borderId="11" xfId="33" applyNumberFormat="1" applyFont="1" applyFill="1" applyBorder="1" applyAlignment="1">
      <alignment vertical="center"/>
      <protection/>
    </xf>
    <xf numFmtId="41" fontId="9" fillId="0" borderId="0" xfId="40" applyNumberFormat="1" applyFont="1" applyBorder="1" applyAlignment="1">
      <alignment horizontal="center"/>
    </xf>
    <xf numFmtId="41" fontId="70" fillId="37" borderId="0" xfId="36" applyNumberFormat="1" applyFont="1" applyFill="1" applyBorder="1" applyAlignment="1">
      <alignment horizontal="right" vertical="center"/>
      <protection/>
    </xf>
    <xf numFmtId="41" fontId="70" fillId="0" borderId="0" xfId="36" applyNumberFormat="1" applyFont="1" applyBorder="1" applyAlignment="1">
      <alignment horizontal="right" vertical="center"/>
      <protection/>
    </xf>
    <xf numFmtId="41" fontId="70" fillId="0" borderId="23" xfId="36" applyNumberFormat="1" applyFont="1" applyBorder="1" applyAlignment="1">
      <alignment horizontal="right" vertical="center"/>
      <protection/>
    </xf>
    <xf numFmtId="41" fontId="70" fillId="0" borderId="11" xfId="36" applyNumberFormat="1" applyFont="1" applyBorder="1" applyAlignment="1">
      <alignment horizontal="right" vertical="center"/>
      <protection/>
    </xf>
    <xf numFmtId="0" fontId="9" fillId="0" borderId="17" xfId="0" applyNumberFormat="1" applyFont="1" applyBorder="1" applyAlignment="1">
      <alignment horizontal="left" vertical="top" wrapText="1"/>
    </xf>
    <xf numFmtId="41" fontId="70" fillId="37" borderId="0" xfId="0" applyNumberFormat="1" applyFont="1" applyFill="1" applyBorder="1" applyAlignment="1">
      <alignment horizontal="right" vertical="center"/>
    </xf>
    <xf numFmtId="41" fontId="70" fillId="0" borderId="0" xfId="0" applyNumberFormat="1" applyFont="1" applyBorder="1" applyAlignment="1">
      <alignment horizontal="right" vertical="center"/>
    </xf>
    <xf numFmtId="41" fontId="9" fillId="37" borderId="0" xfId="0" applyNumberFormat="1" applyFont="1" applyFill="1" applyBorder="1" applyAlignment="1">
      <alignment horizontal="right" vertical="center"/>
    </xf>
    <xf numFmtId="177" fontId="9" fillId="37" borderId="0" xfId="0" applyNumberFormat="1" applyFont="1" applyFill="1" applyBorder="1" applyAlignment="1">
      <alignment vertical="center"/>
    </xf>
    <xf numFmtId="177" fontId="9" fillId="0" borderId="0" xfId="0" applyNumberFormat="1" applyFont="1" applyFill="1" applyBorder="1" applyAlignment="1">
      <alignment vertical="center"/>
    </xf>
    <xf numFmtId="206" fontId="70" fillId="37" borderId="0" xfId="0" applyNumberFormat="1" applyFont="1" applyFill="1" applyBorder="1" applyAlignment="1">
      <alignment vertical="center"/>
    </xf>
    <xf numFmtId="206" fontId="9" fillId="37" borderId="0" xfId="0" applyNumberFormat="1" applyFont="1" applyFill="1" applyBorder="1" applyAlignment="1">
      <alignment vertical="center"/>
    </xf>
    <xf numFmtId="206" fontId="70" fillId="0" borderId="0" xfId="0" applyNumberFormat="1" applyFont="1" applyBorder="1" applyAlignment="1">
      <alignment vertical="center"/>
    </xf>
    <xf numFmtId="206" fontId="9" fillId="0" borderId="0" xfId="0" applyNumberFormat="1" applyFont="1" applyFill="1" applyBorder="1" applyAlignment="1">
      <alignment vertical="center"/>
    </xf>
    <xf numFmtId="206" fontId="70" fillId="0" borderId="11" xfId="0" applyNumberFormat="1" applyFont="1" applyBorder="1" applyAlignment="1">
      <alignment vertical="center"/>
    </xf>
    <xf numFmtId="177" fontId="9" fillId="0" borderId="11" xfId="0" applyNumberFormat="1" applyFont="1" applyFill="1" applyBorder="1" applyAlignment="1">
      <alignment vertical="center"/>
    </xf>
    <xf numFmtId="206" fontId="9" fillId="0" borderId="11" xfId="0" applyNumberFormat="1" applyFont="1" applyFill="1" applyBorder="1" applyAlignment="1">
      <alignment vertical="center"/>
    </xf>
    <xf numFmtId="41" fontId="70" fillId="0" borderId="11" xfId="0" applyNumberFormat="1" applyFont="1" applyBorder="1" applyAlignment="1">
      <alignment horizontal="right" vertical="center"/>
    </xf>
    <xf numFmtId="41" fontId="9" fillId="0" borderId="10" xfId="0" applyNumberFormat="1" applyFont="1" applyBorder="1" applyAlignment="1">
      <alignment vertical="center"/>
    </xf>
    <xf numFmtId="41" fontId="70" fillId="37" borderId="0" xfId="0" applyNumberFormat="1" applyFont="1" applyFill="1" applyBorder="1" applyAlignment="1">
      <alignment vertical="center"/>
    </xf>
    <xf numFmtId="41" fontId="70" fillId="0" borderId="0" xfId="0" applyNumberFormat="1" applyFont="1" applyBorder="1" applyAlignment="1">
      <alignment vertical="center"/>
    </xf>
    <xf numFmtId="41" fontId="5" fillId="37" borderId="0" xfId="0" applyNumberFormat="1" applyFont="1" applyFill="1" applyBorder="1" applyAlignment="1">
      <alignment/>
    </xf>
    <xf numFmtId="41" fontId="5" fillId="0" borderId="0" xfId="0" applyNumberFormat="1" applyFont="1" applyFill="1" applyBorder="1" applyAlignment="1">
      <alignment/>
    </xf>
    <xf numFmtId="41" fontId="5" fillId="0" borderId="11" xfId="0" applyNumberFormat="1" applyFont="1" applyFill="1" applyBorder="1" applyAlignment="1">
      <alignment/>
    </xf>
    <xf numFmtId="41" fontId="12" fillId="0" borderId="0" xfId="33" applyNumberFormat="1" applyFont="1" applyFill="1">
      <alignment/>
      <protection/>
    </xf>
    <xf numFmtId="41" fontId="9" fillId="38" borderId="0" xfId="40" applyNumberFormat="1" applyFont="1" applyFill="1" applyBorder="1" applyAlignment="1">
      <alignment horizontal="center"/>
    </xf>
    <xf numFmtId="0" fontId="9" fillId="38" borderId="0" xfId="0" applyFont="1" applyFill="1" applyBorder="1" applyAlignment="1">
      <alignment/>
    </xf>
    <xf numFmtId="0" fontId="9" fillId="38" borderId="0" xfId="0" applyFont="1" applyFill="1" applyBorder="1" applyAlignment="1">
      <alignment/>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9" fillId="0" borderId="18" xfId="0" applyFont="1" applyFill="1" applyBorder="1" applyAlignment="1">
      <alignment horizontal="center" vertical="center" wrapText="1"/>
    </xf>
    <xf numFmtId="41" fontId="70" fillId="37" borderId="0" xfId="50" applyNumberFormat="1" applyFont="1" applyFill="1" applyBorder="1" applyAlignment="1">
      <alignment vertical="center"/>
    </xf>
    <xf numFmtId="41" fontId="70" fillId="0" borderId="0" xfId="50" applyNumberFormat="1" applyFont="1" applyBorder="1" applyAlignment="1">
      <alignment vertical="center"/>
    </xf>
    <xf numFmtId="41" fontId="70" fillId="0" borderId="11" xfId="50" applyNumberFormat="1" applyFont="1" applyBorder="1" applyAlignment="1">
      <alignment vertical="center"/>
    </xf>
    <xf numFmtId="41" fontId="9" fillId="0" borderId="23" xfId="0" applyNumberFormat="1" applyFont="1" applyBorder="1" applyAlignment="1">
      <alignment horizontal="right" vertical="top" wrapText="1"/>
    </xf>
    <xf numFmtId="41" fontId="70" fillId="37" borderId="10" xfId="36" applyNumberFormat="1" applyFont="1" applyFill="1" applyBorder="1" applyAlignment="1">
      <alignment horizontal="right" vertical="center"/>
      <protection/>
    </xf>
    <xf numFmtId="41" fontId="70" fillId="0" borderId="10" xfId="36" applyNumberFormat="1" applyFont="1" applyBorder="1" applyAlignment="1">
      <alignment horizontal="right" vertical="center"/>
      <protection/>
    </xf>
    <xf numFmtId="41" fontId="70" fillId="37" borderId="0" xfId="37" applyNumberFormat="1" applyFont="1" applyFill="1" applyBorder="1" applyAlignment="1">
      <alignment horizontal="right" vertical="center"/>
      <protection/>
    </xf>
    <xf numFmtId="41" fontId="70" fillId="0" borderId="0" xfId="37" applyNumberFormat="1" applyFont="1" applyBorder="1" applyAlignment="1">
      <alignment horizontal="right" vertical="center"/>
      <protection/>
    </xf>
    <xf numFmtId="41" fontId="70" fillId="0" borderId="11" xfId="37" applyNumberFormat="1" applyFont="1" applyBorder="1" applyAlignment="1">
      <alignment horizontal="right" vertical="center"/>
      <protection/>
    </xf>
    <xf numFmtId="0" fontId="9" fillId="0" borderId="12" xfId="0" applyFont="1" applyBorder="1" applyAlignment="1">
      <alignment horizontal="left" vertical="center" wrapText="1"/>
    </xf>
    <xf numFmtId="41" fontId="5" fillId="37" borderId="0" xfId="0" applyNumberFormat="1" applyFont="1" applyFill="1" applyBorder="1" applyAlignment="1">
      <alignment vertical="center"/>
    </xf>
    <xf numFmtId="41" fontId="5" fillId="0" borderId="0" xfId="0" applyNumberFormat="1" applyFont="1" applyFill="1" applyBorder="1" applyAlignment="1">
      <alignment vertical="center"/>
    </xf>
    <xf numFmtId="41" fontId="5" fillId="0" borderId="11" xfId="0" applyNumberFormat="1" applyFont="1" applyFill="1" applyBorder="1" applyAlignment="1">
      <alignment vertical="center"/>
    </xf>
    <xf numFmtId="41" fontId="70" fillId="37" borderId="0" xfId="38" applyNumberFormat="1" applyFont="1" applyFill="1" applyBorder="1" applyAlignment="1">
      <alignment horizontal="right" vertical="center"/>
      <protection/>
    </xf>
    <xf numFmtId="41" fontId="70" fillId="0" borderId="0" xfId="38" applyNumberFormat="1" applyFont="1" applyBorder="1" applyAlignment="1">
      <alignment horizontal="right" vertical="center"/>
      <protection/>
    </xf>
    <xf numFmtId="41" fontId="70" fillId="0" borderId="11" xfId="38" applyNumberFormat="1" applyFont="1" applyBorder="1" applyAlignment="1">
      <alignment horizontal="right" vertical="center"/>
      <protection/>
    </xf>
    <xf numFmtId="41" fontId="70" fillId="0" borderId="23" xfId="38" applyNumberFormat="1" applyFont="1" applyBorder="1" applyAlignment="1">
      <alignment horizontal="right" vertical="center"/>
      <protection/>
    </xf>
    <xf numFmtId="41" fontId="9" fillId="0" borderId="23" xfId="0" applyNumberFormat="1" applyFont="1" applyFill="1" applyBorder="1" applyAlignment="1">
      <alignment vertical="center" wrapText="1"/>
    </xf>
    <xf numFmtId="41" fontId="9" fillId="0" borderId="11" xfId="0" applyNumberFormat="1" applyFont="1" applyFill="1" applyBorder="1" applyAlignment="1">
      <alignment vertical="center" wrapText="1"/>
    </xf>
    <xf numFmtId="41" fontId="70" fillId="0" borderId="23" xfId="0" applyNumberFormat="1" applyFont="1" applyBorder="1" applyAlignment="1">
      <alignment horizontal="right" vertical="center"/>
    </xf>
    <xf numFmtId="0" fontId="9" fillId="0" borderId="12" xfId="0" applyFont="1" applyBorder="1" applyAlignment="1">
      <alignment horizontal="left" vertical="top" wrapText="1"/>
    </xf>
    <xf numFmtId="0" fontId="8" fillId="0" borderId="12" xfId="0" applyFont="1" applyBorder="1" applyAlignment="1">
      <alignment horizontal="left" vertical="center" wrapText="1"/>
    </xf>
    <xf numFmtId="41" fontId="6" fillId="0" borderId="23" xfId="0" applyNumberFormat="1" applyFont="1" applyBorder="1" applyAlignment="1">
      <alignment horizontal="right" vertical="center"/>
    </xf>
    <xf numFmtId="41" fontId="8" fillId="0" borderId="0" xfId="0" applyNumberFormat="1" applyFont="1" applyAlignment="1">
      <alignment/>
    </xf>
    <xf numFmtId="203" fontId="9" fillId="35" borderId="17" xfId="33" applyNumberFormat="1" applyFont="1" applyFill="1" applyBorder="1" applyAlignment="1">
      <alignment vertical="center"/>
      <protection/>
    </xf>
    <xf numFmtId="203" fontId="9" fillId="0" borderId="17" xfId="33" applyNumberFormat="1" applyFont="1" applyFill="1" applyBorder="1" applyAlignment="1">
      <alignment vertical="center"/>
      <protection/>
    </xf>
    <xf numFmtId="41" fontId="9" fillId="39" borderId="17" xfId="33" applyNumberFormat="1" applyFont="1" applyFill="1" applyBorder="1" applyAlignment="1">
      <alignment horizontal="right" vertical="center" wrapText="1"/>
      <protection/>
    </xf>
    <xf numFmtId="41" fontId="9" fillId="0" borderId="17" xfId="33" applyNumberFormat="1" applyFont="1" applyFill="1" applyBorder="1" applyAlignment="1">
      <alignment horizontal="right" vertical="center" wrapText="1"/>
      <protection/>
    </xf>
    <xf numFmtId="203" fontId="9" fillId="36" borderId="0" xfId="0" applyNumberFormat="1" applyFont="1" applyFill="1" applyBorder="1" applyAlignment="1">
      <alignment horizontal="right" vertical="center"/>
    </xf>
    <xf numFmtId="203" fontId="9" fillId="33" borderId="0" xfId="0" applyNumberFormat="1" applyFont="1" applyFill="1" applyBorder="1" applyAlignment="1">
      <alignment horizontal="left" vertical="center" wrapText="1"/>
    </xf>
    <xf numFmtId="203" fontId="9" fillId="0" borderId="0" xfId="0" applyNumberFormat="1" applyFont="1" applyFill="1" applyBorder="1" applyAlignment="1">
      <alignment vertical="center"/>
    </xf>
    <xf numFmtId="203" fontId="9" fillId="0" borderId="0" xfId="0" applyNumberFormat="1" applyFont="1" applyFill="1" applyBorder="1" applyAlignment="1">
      <alignment horizontal="left" vertical="center" wrapText="1"/>
    </xf>
    <xf numFmtId="41" fontId="70" fillId="37" borderId="0" xfId="38" applyNumberFormat="1" applyFont="1" applyFill="1" applyBorder="1" applyAlignment="1">
      <alignment vertical="center"/>
      <protection/>
    </xf>
    <xf numFmtId="41" fontId="70" fillId="0" borderId="0" xfId="38" applyNumberFormat="1" applyFont="1" applyBorder="1" applyAlignment="1">
      <alignment vertical="center"/>
      <protection/>
    </xf>
    <xf numFmtId="41" fontId="70" fillId="0" borderId="23" xfId="38" applyNumberFormat="1" applyFont="1" applyBorder="1" applyAlignment="1">
      <alignment vertical="center"/>
      <protection/>
    </xf>
    <xf numFmtId="41" fontId="70" fillId="0" borderId="11" xfId="38" applyNumberFormat="1" applyFont="1" applyBorder="1" applyAlignment="1">
      <alignment vertical="center"/>
      <protection/>
    </xf>
    <xf numFmtId="203" fontId="9" fillId="35" borderId="0" xfId="0" applyNumberFormat="1" applyFont="1" applyFill="1" applyBorder="1" applyAlignment="1">
      <alignment horizontal="left" vertical="center" wrapText="1"/>
    </xf>
    <xf numFmtId="203" fontId="9" fillId="35" borderId="0" xfId="0" applyNumberFormat="1" applyFont="1" applyFill="1" applyBorder="1" applyAlignment="1">
      <alignment vertical="center"/>
    </xf>
    <xf numFmtId="203" fontId="9" fillId="33" borderId="14" xfId="0" applyNumberFormat="1" applyFont="1" applyFill="1" applyBorder="1" applyAlignment="1">
      <alignment vertical="center"/>
    </xf>
    <xf numFmtId="192" fontId="6" fillId="0" borderId="0" xfId="0" applyNumberFormat="1" applyFont="1" applyBorder="1" applyAlignment="1">
      <alignment/>
    </xf>
    <xf numFmtId="177" fontId="6" fillId="0" borderId="0" xfId="0" applyNumberFormat="1" applyFont="1" applyBorder="1" applyAlignment="1">
      <alignment horizontal="right" vertical="center"/>
    </xf>
    <xf numFmtId="192" fontId="6" fillId="0" borderId="11" xfId="0" applyNumberFormat="1" applyFont="1" applyBorder="1" applyAlignment="1">
      <alignment/>
    </xf>
    <xf numFmtId="177" fontId="6" fillId="0" borderId="14" xfId="0" applyNumberFormat="1" applyFont="1" applyBorder="1" applyAlignment="1">
      <alignment horizontal="right" vertical="center"/>
    </xf>
    <xf numFmtId="177" fontId="6" fillId="0" borderId="11" xfId="0" applyNumberFormat="1" applyFont="1" applyBorder="1" applyAlignment="1">
      <alignment horizontal="right" vertical="center"/>
    </xf>
    <xf numFmtId="0" fontId="18" fillId="0" borderId="0" xfId="0" applyFont="1" applyAlignment="1">
      <alignment horizontal="left" vertical="top"/>
    </xf>
    <xf numFmtId="0" fontId="22" fillId="0" borderId="0" xfId="0" applyFont="1" applyAlignment="1">
      <alignment horizontal="left" vertical="top"/>
    </xf>
    <xf numFmtId="0" fontId="30" fillId="0" borderId="20" xfId="0" applyFont="1" applyBorder="1" applyAlignment="1">
      <alignment horizontal="left" vertical="center" wrapText="1"/>
    </xf>
    <xf numFmtId="0" fontId="11" fillId="0" borderId="0" xfId="0" applyFont="1" applyAlignment="1">
      <alignment horizontal="center" vertical="center"/>
    </xf>
    <xf numFmtId="41" fontId="8" fillId="0" borderId="0" xfId="0" applyNumberFormat="1" applyFont="1" applyAlignment="1">
      <alignment horizontal="center" vertical="center"/>
    </xf>
    <xf numFmtId="0" fontId="9" fillId="0" borderId="18" xfId="0" applyFont="1" applyBorder="1" applyAlignment="1">
      <alignment horizontal="left" vertical="center" wrapText="1" indent="1"/>
    </xf>
    <xf numFmtId="0" fontId="9" fillId="0" borderId="14" xfId="0" applyFont="1" applyBorder="1" applyAlignment="1">
      <alignment horizontal="left" vertical="center" wrapText="1" indent="1"/>
    </xf>
    <xf numFmtId="0" fontId="9" fillId="0" borderId="21" xfId="0" applyFont="1" applyBorder="1" applyAlignment="1">
      <alignment horizontal="left" vertical="center" wrapText="1" indent="1"/>
    </xf>
    <xf numFmtId="0" fontId="9" fillId="0" borderId="10" xfId="0" applyFont="1" applyBorder="1" applyAlignment="1">
      <alignment horizontal="left" vertical="center" wrapText="1" indent="1"/>
    </xf>
    <xf numFmtId="0" fontId="9" fillId="0" borderId="0" xfId="0" applyFont="1" applyBorder="1" applyAlignment="1">
      <alignment horizontal="left" vertical="center" wrapText="1" indent="1"/>
    </xf>
    <xf numFmtId="0" fontId="9" fillId="0" borderId="20" xfId="0" applyFont="1" applyBorder="1" applyAlignment="1">
      <alignment horizontal="left" vertical="center" wrapText="1" indent="1"/>
    </xf>
    <xf numFmtId="0" fontId="9" fillId="0" borderId="23" xfId="0" applyFont="1" applyBorder="1" applyAlignment="1">
      <alignment horizontal="left" vertical="center" wrapText="1" indent="1"/>
    </xf>
    <xf numFmtId="0" fontId="9" fillId="0" borderId="11" xfId="0" applyFont="1" applyBorder="1" applyAlignment="1">
      <alignment horizontal="left" vertical="center" wrapText="1" indent="1"/>
    </xf>
    <xf numFmtId="0" fontId="9" fillId="0" borderId="15" xfId="0" applyFont="1" applyBorder="1" applyAlignment="1">
      <alignment horizontal="left" vertical="center" wrapText="1" indent="1"/>
    </xf>
    <xf numFmtId="177" fontId="13" fillId="0" borderId="14" xfId="40" applyNumberFormat="1" applyFont="1" applyBorder="1" applyAlignment="1">
      <alignment horizontal="center" vertical="center" wrapText="1"/>
    </xf>
    <xf numFmtId="177" fontId="13" fillId="0" borderId="11" xfId="40" applyNumberFormat="1" applyFont="1" applyBorder="1" applyAlignment="1">
      <alignment horizontal="center" vertical="center" wrapText="1"/>
    </xf>
    <xf numFmtId="0" fontId="9" fillId="0" borderId="14" xfId="0" applyFont="1" applyBorder="1" applyAlignment="1">
      <alignment horizontal="left" vertical="center" wrapText="1"/>
    </xf>
    <xf numFmtId="0" fontId="10" fillId="0" borderId="14" xfId="0" applyFont="1" applyBorder="1" applyAlignment="1">
      <alignment/>
    </xf>
    <xf numFmtId="0" fontId="10" fillId="0" borderId="21" xfId="0" applyFont="1" applyBorder="1" applyAlignment="1">
      <alignment/>
    </xf>
    <xf numFmtId="0" fontId="10" fillId="0" borderId="0" xfId="0" applyFont="1" applyAlignment="1">
      <alignment/>
    </xf>
    <xf numFmtId="0" fontId="10" fillId="0" borderId="20" xfId="0" applyFont="1" applyBorder="1" applyAlignment="1">
      <alignment/>
    </xf>
    <xf numFmtId="0" fontId="10" fillId="0" borderId="11" xfId="0" applyFont="1" applyBorder="1" applyAlignment="1">
      <alignment/>
    </xf>
    <xf numFmtId="0" fontId="10" fillId="0" borderId="15" xfId="0" applyFont="1" applyBorder="1" applyAlignment="1">
      <alignment/>
    </xf>
    <xf numFmtId="0" fontId="11" fillId="0" borderId="0" xfId="0" applyFont="1" applyAlignment="1">
      <alignment horizontal="center"/>
    </xf>
    <xf numFmtId="41" fontId="14" fillId="0" borderId="0" xfId="40" applyNumberFormat="1" applyFont="1" applyAlignment="1">
      <alignment horizontal="left" vertical="top" wrapText="1"/>
    </xf>
    <xf numFmtId="0" fontId="9" fillId="0" borderId="14" xfId="0" applyFont="1" applyBorder="1" applyAlignment="1">
      <alignment horizontal="center" vertical="center" wrapText="1" readingOrder="1"/>
    </xf>
    <xf numFmtId="0" fontId="9" fillId="0" borderId="21" xfId="0" applyFont="1" applyBorder="1" applyAlignment="1">
      <alignment horizontal="center" vertical="center" wrapText="1" readingOrder="1"/>
    </xf>
    <xf numFmtId="0" fontId="9" fillId="0" borderId="0" xfId="0" applyFont="1" applyBorder="1" applyAlignment="1">
      <alignment horizontal="center" vertical="center" wrapText="1" readingOrder="1"/>
    </xf>
    <xf numFmtId="0" fontId="9" fillId="0" borderId="20" xfId="0" applyFont="1" applyBorder="1" applyAlignment="1">
      <alignment horizontal="center" vertical="center" wrapText="1" readingOrder="1"/>
    </xf>
    <xf numFmtId="0" fontId="9" fillId="0" borderId="11" xfId="0" applyFont="1" applyBorder="1" applyAlignment="1">
      <alignment horizontal="center" vertical="center" wrapText="1" readingOrder="1"/>
    </xf>
    <xf numFmtId="0" fontId="9" fillId="0" borderId="15" xfId="0" applyFont="1" applyBorder="1" applyAlignment="1">
      <alignment horizontal="center" vertical="center" wrapText="1" readingOrder="1"/>
    </xf>
    <xf numFmtId="0" fontId="13" fillId="0" borderId="0" xfId="0" applyFont="1" applyAlignment="1">
      <alignment horizontal="left" vertical="top" wrapText="1"/>
    </xf>
    <xf numFmtId="41" fontId="14" fillId="0" borderId="0" xfId="40" applyNumberFormat="1" applyFont="1" applyAlignment="1">
      <alignment horizontal="left" vertical="top"/>
    </xf>
    <xf numFmtId="0" fontId="9" fillId="0" borderId="21" xfId="0" applyFont="1" applyBorder="1" applyAlignment="1">
      <alignment horizontal="left" vertical="center" wrapText="1" readingOrder="1"/>
    </xf>
    <xf numFmtId="0" fontId="9" fillId="0" borderId="20" xfId="0" applyFont="1" applyBorder="1" applyAlignment="1">
      <alignment horizontal="left" vertical="center" wrapText="1" readingOrder="1"/>
    </xf>
    <xf numFmtId="0" fontId="13" fillId="0" borderId="14" xfId="0" applyFont="1" applyBorder="1" applyAlignment="1">
      <alignment horizontal="left" vertical="top" wrapText="1"/>
    </xf>
    <xf numFmtId="0" fontId="13" fillId="0" borderId="0" xfId="0" applyFont="1" applyBorder="1" applyAlignment="1">
      <alignment horizontal="left" vertical="top" wrapText="1"/>
    </xf>
    <xf numFmtId="0" fontId="14" fillId="0" borderId="0" xfId="0" applyFont="1" applyAlignment="1">
      <alignment horizontal="left" vertical="top" wrapText="1"/>
    </xf>
    <xf numFmtId="0" fontId="9" fillId="0" borderId="11" xfId="0" applyNumberFormat="1" applyFont="1" applyBorder="1" applyAlignment="1">
      <alignment horizontal="center" vertical="center"/>
    </xf>
    <xf numFmtId="0" fontId="8" fillId="0" borderId="18" xfId="0" applyFont="1" applyBorder="1" applyAlignment="1">
      <alignment horizontal="center" vertical="center" wrapText="1" readingOrder="1"/>
    </xf>
    <xf numFmtId="0" fontId="8" fillId="0" borderId="14" xfId="0" applyFont="1" applyBorder="1" applyAlignment="1">
      <alignment horizontal="center" vertical="center" wrapText="1" readingOrder="1"/>
    </xf>
    <xf numFmtId="0" fontId="8" fillId="0" borderId="21" xfId="0" applyFont="1" applyBorder="1" applyAlignment="1">
      <alignment horizontal="center" vertical="center" wrapText="1" readingOrder="1"/>
    </xf>
    <xf numFmtId="0" fontId="8" fillId="0" borderId="10" xfId="0" applyFont="1" applyBorder="1" applyAlignment="1">
      <alignment horizontal="center" vertical="center" wrapText="1" readingOrder="1"/>
    </xf>
    <xf numFmtId="0" fontId="8" fillId="0" borderId="0" xfId="0" applyFont="1" applyBorder="1" applyAlignment="1">
      <alignment horizontal="center" vertical="center" wrapText="1" readingOrder="1"/>
    </xf>
    <xf numFmtId="0" fontId="8" fillId="0" borderId="20" xfId="0" applyFont="1" applyBorder="1" applyAlignment="1">
      <alignment horizontal="center" vertical="center" wrapText="1" readingOrder="1"/>
    </xf>
    <xf numFmtId="0" fontId="8" fillId="0" borderId="23" xfId="0" applyFont="1" applyBorder="1" applyAlignment="1">
      <alignment horizontal="center" vertical="center" wrapText="1" readingOrder="1"/>
    </xf>
    <xf numFmtId="0" fontId="8" fillId="0" borderId="11" xfId="0" applyFont="1" applyBorder="1" applyAlignment="1">
      <alignment horizontal="center" vertical="center" wrapText="1" readingOrder="1"/>
    </xf>
    <xf numFmtId="0" fontId="8" fillId="0" borderId="15" xfId="0" applyFont="1" applyBorder="1" applyAlignment="1">
      <alignment horizontal="center" vertical="center" wrapText="1" readingOrder="1"/>
    </xf>
    <xf numFmtId="0" fontId="14" fillId="0" borderId="0" xfId="0" applyFont="1" applyAlignment="1">
      <alignment horizontal="left" vertical="top"/>
    </xf>
    <xf numFmtId="41" fontId="13" fillId="0" borderId="17" xfId="40" applyNumberFormat="1" applyFont="1" applyBorder="1" applyAlignment="1">
      <alignment horizontal="center" vertical="center" wrapText="1"/>
    </xf>
    <xf numFmtId="0" fontId="8" fillId="0" borderId="0" xfId="0" applyFont="1" applyAlignment="1">
      <alignment horizontal="center" vertical="center"/>
    </xf>
    <xf numFmtId="0" fontId="13" fillId="0" borderId="18" xfId="0" applyFont="1" applyBorder="1" applyAlignment="1">
      <alignment horizontal="left" vertical="center" wrapText="1" indent="1"/>
    </xf>
    <xf numFmtId="0" fontId="14" fillId="0" borderId="14" xfId="0" applyFont="1" applyBorder="1" applyAlignment="1">
      <alignment horizontal="left" vertical="center" wrapText="1" indent="1"/>
    </xf>
    <xf numFmtId="0" fontId="14" fillId="0" borderId="21" xfId="0" applyFont="1" applyBorder="1" applyAlignment="1">
      <alignment horizontal="left" vertical="center" wrapText="1" indent="1"/>
    </xf>
    <xf numFmtId="0" fontId="14" fillId="0" borderId="10" xfId="0" applyFont="1" applyBorder="1" applyAlignment="1">
      <alignment horizontal="left" vertical="center" wrapText="1" indent="1"/>
    </xf>
    <xf numFmtId="0" fontId="14" fillId="0" borderId="0" xfId="0" applyFont="1" applyBorder="1" applyAlignment="1">
      <alignment horizontal="left" vertical="center" wrapText="1" indent="1"/>
    </xf>
    <xf numFmtId="0" fontId="14" fillId="0" borderId="20" xfId="0" applyFont="1" applyBorder="1" applyAlignment="1">
      <alignment horizontal="left" vertical="center" wrapText="1" indent="1"/>
    </xf>
    <xf numFmtId="0" fontId="14" fillId="0" borderId="23" xfId="0" applyFont="1" applyBorder="1" applyAlignment="1">
      <alignment horizontal="left" vertical="center" wrapText="1" indent="1"/>
    </xf>
    <xf numFmtId="0" fontId="14" fillId="0" borderId="11" xfId="0" applyFont="1" applyBorder="1" applyAlignment="1">
      <alignment horizontal="left" vertical="center" wrapText="1" indent="1"/>
    </xf>
    <xf numFmtId="0" fontId="14" fillId="0" borderId="15" xfId="0" applyFont="1" applyBorder="1" applyAlignment="1">
      <alignment horizontal="left" vertical="center" wrapText="1" indent="1"/>
    </xf>
    <xf numFmtId="0" fontId="9" fillId="0" borderId="14"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5" xfId="0" applyFont="1" applyBorder="1" applyAlignment="1">
      <alignment horizontal="center" vertical="center" wrapText="1"/>
    </xf>
    <xf numFmtId="41" fontId="13" fillId="0" borderId="17" xfId="0" applyNumberFormat="1" applyFont="1" applyBorder="1" applyAlignment="1">
      <alignment horizontal="center" vertical="center" wrapText="1"/>
    </xf>
    <xf numFmtId="41" fontId="13" fillId="0" borderId="19" xfId="0" applyNumberFormat="1" applyFont="1" applyBorder="1" applyAlignment="1">
      <alignment horizontal="center" vertical="center" wrapText="1"/>
    </xf>
    <xf numFmtId="0" fontId="9" fillId="0" borderId="20" xfId="0" applyFont="1" applyBorder="1" applyAlignment="1">
      <alignment horizontal="center" vertical="center" textRotation="180" wrapText="1" readingOrder="1"/>
    </xf>
    <xf numFmtId="0" fontId="9" fillId="0" borderId="15" xfId="0" applyFont="1" applyBorder="1" applyAlignment="1">
      <alignment horizontal="center" vertical="center" textRotation="180" wrapText="1" readingOrder="1"/>
    </xf>
    <xf numFmtId="0" fontId="9" fillId="0" borderId="1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0" xfId="0" applyFont="1" applyBorder="1" applyAlignment="1">
      <alignment horizontal="center" vertical="center" wrapText="1"/>
    </xf>
    <xf numFmtId="0" fontId="13" fillId="0" borderId="17" xfId="0" applyFont="1" applyBorder="1" applyAlignment="1">
      <alignment horizontal="center" vertical="center" wrapText="1" readingOrder="1"/>
    </xf>
    <xf numFmtId="41" fontId="9" fillId="0" borderId="0" xfId="0" applyNumberFormat="1" applyFont="1" applyAlignment="1">
      <alignment horizontal="center" vertical="center"/>
    </xf>
    <xf numFmtId="0" fontId="9" fillId="0" borderId="0" xfId="0" applyNumberFormat="1" applyFont="1" applyBorder="1" applyAlignment="1">
      <alignment horizontal="center" vertical="center"/>
    </xf>
    <xf numFmtId="177" fontId="13" fillId="0" borderId="18" xfId="40" applyNumberFormat="1" applyFont="1" applyBorder="1" applyAlignment="1">
      <alignment horizontal="center" vertical="center" wrapText="1"/>
    </xf>
    <xf numFmtId="177" fontId="13" fillId="0" borderId="10" xfId="40" applyNumberFormat="1" applyFont="1" applyBorder="1" applyAlignment="1">
      <alignment horizontal="center" vertical="center" wrapText="1"/>
    </xf>
    <xf numFmtId="0" fontId="18" fillId="0" borderId="0" xfId="0" applyFont="1" applyAlignment="1">
      <alignment horizontal="left" vertical="top"/>
    </xf>
    <xf numFmtId="0" fontId="22" fillId="0" borderId="0" xfId="0" applyFont="1" applyAlignment="1">
      <alignment horizontal="left" vertical="top"/>
    </xf>
    <xf numFmtId="0" fontId="17" fillId="0" borderId="0" xfId="0" applyFont="1" applyBorder="1" applyAlignment="1">
      <alignment horizontal="left" wrapText="1"/>
    </xf>
    <xf numFmtId="0" fontId="18" fillId="0" borderId="0" xfId="0" applyFont="1" applyBorder="1" applyAlignment="1">
      <alignment horizontal="left" wrapText="1"/>
    </xf>
    <xf numFmtId="177" fontId="13" fillId="0" borderId="0" xfId="40" applyNumberFormat="1" applyFont="1" applyBorder="1" applyAlignment="1">
      <alignment horizontal="center" vertical="center" wrapText="1"/>
    </xf>
    <xf numFmtId="177" fontId="13" fillId="0" borderId="23" xfId="40" applyNumberFormat="1" applyFont="1" applyBorder="1" applyAlignment="1">
      <alignment horizontal="center" vertical="center" wrapText="1"/>
    </xf>
    <xf numFmtId="0" fontId="8" fillId="0" borderId="18"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0" xfId="0" applyFont="1" applyAlignment="1">
      <alignment horizontal="left" wrapText="1"/>
    </xf>
    <xf numFmtId="0" fontId="70" fillId="0" borderId="0" xfId="0" applyFont="1" applyAlignment="1">
      <alignment horizontal="left" wrapText="1"/>
    </xf>
    <xf numFmtId="0" fontId="8" fillId="0" borderId="0" xfId="0" applyFont="1" applyBorder="1" applyAlignment="1">
      <alignment horizontal="left" vertical="center" wrapText="1"/>
    </xf>
    <xf numFmtId="0" fontId="5" fillId="0" borderId="0" xfId="0" applyFont="1" applyAlignment="1">
      <alignment horizontal="center" vertical="center"/>
    </xf>
    <xf numFmtId="0" fontId="9" fillId="0" borderId="0" xfId="0" applyFont="1" applyBorder="1" applyAlignment="1">
      <alignment horizontal="left" vertical="center" wrapText="1"/>
    </xf>
    <xf numFmtId="0" fontId="10" fillId="0" borderId="0" xfId="0" applyFont="1" applyAlignment="1">
      <alignment horizontal="center" vertical="center"/>
    </xf>
    <xf numFmtId="0" fontId="3" fillId="0" borderId="0" xfId="0" applyFont="1" applyAlignment="1">
      <alignment horizontal="center" vertical="center"/>
    </xf>
    <xf numFmtId="0" fontId="6" fillId="0" borderId="0" xfId="0" applyFont="1" applyFill="1" applyBorder="1" applyAlignment="1">
      <alignment horizontal="center" vertical="center"/>
    </xf>
    <xf numFmtId="0" fontId="6" fillId="0" borderId="0" xfId="0" applyFont="1" applyBorder="1" applyAlignment="1">
      <alignment horizontal="center"/>
    </xf>
    <xf numFmtId="0" fontId="7" fillId="0" borderId="0" xfId="0" applyFont="1" applyFill="1" applyBorder="1" applyAlignment="1">
      <alignment horizontal="center" vertical="center"/>
    </xf>
    <xf numFmtId="0" fontId="70" fillId="0" borderId="0" xfId="0" applyFont="1" applyAlignment="1">
      <alignment horizontal="left" vertical="center" wrapText="1"/>
    </xf>
    <xf numFmtId="0" fontId="9" fillId="0" borderId="14" xfId="0" applyFont="1" applyBorder="1" applyAlignment="1">
      <alignment horizontal="left" wrapText="1"/>
    </xf>
    <xf numFmtId="0" fontId="9" fillId="0" borderId="14" xfId="0" applyFont="1" applyBorder="1" applyAlignment="1">
      <alignment vertical="center"/>
    </xf>
    <xf numFmtId="0" fontId="9" fillId="0" borderId="14" xfId="0" applyFont="1" applyBorder="1" applyAlignment="1">
      <alignment horizontal="left"/>
    </xf>
    <xf numFmtId="0" fontId="9" fillId="0" borderId="0" xfId="0" applyFont="1" applyBorder="1" applyAlignment="1">
      <alignment horizontal="left" vertical="center"/>
    </xf>
    <xf numFmtId="0" fontId="70" fillId="0" borderId="0" xfId="0" applyFont="1" applyFill="1" applyBorder="1" applyAlignment="1">
      <alignment horizontal="left" vertical="center" wrapText="1"/>
    </xf>
    <xf numFmtId="0" fontId="9" fillId="0" borderId="14" xfId="0" applyFont="1" applyFill="1" applyBorder="1" applyAlignment="1">
      <alignment vertical="center" wrapText="1"/>
    </xf>
    <xf numFmtId="0" fontId="9" fillId="0" borderId="0" xfId="0" applyFont="1" applyFill="1" applyBorder="1" applyAlignment="1">
      <alignment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8" fillId="0" borderId="12"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20" xfId="0" applyFont="1" applyFill="1" applyBorder="1" applyAlignment="1">
      <alignment horizontal="center" vertical="center" textRotation="180" wrapText="1"/>
    </xf>
    <xf numFmtId="0" fontId="10" fillId="0" borderId="20" xfId="0" applyFont="1" applyBorder="1" applyAlignment="1">
      <alignment vertical="center" textRotation="180"/>
    </xf>
    <xf numFmtId="0" fontId="8" fillId="0" borderId="20" xfId="0" applyFont="1" applyBorder="1" applyAlignment="1">
      <alignment vertical="center" textRotation="180"/>
    </xf>
    <xf numFmtId="0" fontId="9" fillId="0" borderId="20" xfId="0" applyFont="1" applyBorder="1" applyAlignment="1">
      <alignment vertical="center" textRotation="180"/>
    </xf>
    <xf numFmtId="0" fontId="10" fillId="0" borderId="15" xfId="0" applyFont="1" applyBorder="1" applyAlignment="1">
      <alignment vertical="center" textRotation="180"/>
    </xf>
    <xf numFmtId="0" fontId="3" fillId="0" borderId="0" xfId="0" applyFont="1" applyFill="1" applyAlignment="1">
      <alignment horizontal="center" vertical="center"/>
    </xf>
    <xf numFmtId="0" fontId="10" fillId="0" borderId="0" xfId="0" applyFont="1" applyFill="1" applyAlignment="1">
      <alignment horizontal="center" vertical="center"/>
    </xf>
    <xf numFmtId="0" fontId="19" fillId="0" borderId="0" xfId="0" applyFont="1" applyBorder="1" applyAlignment="1">
      <alignment horizontal="center"/>
    </xf>
    <xf numFmtId="0" fontId="8"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1" fillId="0" borderId="14" xfId="0" applyFont="1" applyBorder="1" applyAlignment="1">
      <alignment horizontal="center" vertical="center"/>
    </xf>
    <xf numFmtId="0" fontId="11" fillId="0" borderId="21" xfId="0" applyFont="1" applyBorder="1" applyAlignment="1">
      <alignment horizontal="center"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0" fontId="8" fillId="0" borderId="2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5" xfId="0" applyFont="1" applyFill="1" applyBorder="1" applyAlignment="1">
      <alignment horizontal="center" vertical="center"/>
    </xf>
    <xf numFmtId="0" fontId="5" fillId="0" borderId="0" xfId="0" applyFont="1" applyBorder="1" applyAlignment="1">
      <alignment horizontal="center"/>
    </xf>
    <xf numFmtId="0" fontId="5" fillId="0" borderId="11" xfId="0" applyFont="1" applyBorder="1" applyAlignment="1">
      <alignment horizontal="center"/>
    </xf>
    <xf numFmtId="0" fontId="9" fillId="0" borderId="14"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7" xfId="0" applyFont="1" applyFill="1" applyBorder="1" applyAlignment="1">
      <alignment horizontal="center" vertical="center" wrapText="1"/>
    </xf>
    <xf numFmtId="0" fontId="8" fillId="0" borderId="17"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14" fillId="0" borderId="20" xfId="0" applyFont="1" applyFill="1" applyBorder="1" applyAlignment="1">
      <alignment horizontal="center" vertical="center" textRotation="180" wrapText="1"/>
    </xf>
    <xf numFmtId="0" fontId="14" fillId="0" borderId="15" xfId="0" applyFont="1" applyFill="1" applyBorder="1" applyAlignment="1">
      <alignment horizontal="center" vertical="center" textRotation="180" wrapText="1"/>
    </xf>
    <xf numFmtId="0" fontId="8" fillId="0" borderId="21" xfId="0" applyFont="1" applyBorder="1" applyAlignment="1">
      <alignment horizontal="center" vertical="center" wrapText="1"/>
    </xf>
    <xf numFmtId="0" fontId="8" fillId="0" borderId="20" xfId="0" applyFont="1" applyBorder="1" applyAlignment="1">
      <alignment horizontal="center" vertical="center" wrapText="1"/>
    </xf>
    <xf numFmtId="0" fontId="14" fillId="0" borderId="20" xfId="0" applyFont="1" applyBorder="1" applyAlignment="1">
      <alignment horizontal="center" vertical="center" textRotation="180" wrapText="1"/>
    </xf>
    <xf numFmtId="0" fontId="13" fillId="0" borderId="20" xfId="0" applyFont="1" applyBorder="1" applyAlignment="1">
      <alignment horizontal="center" vertical="center" textRotation="180" wrapText="1"/>
    </xf>
    <xf numFmtId="0" fontId="11" fillId="0" borderId="0" xfId="0" applyFont="1" applyBorder="1" applyAlignment="1">
      <alignment horizontal="center" vertical="center"/>
    </xf>
    <xf numFmtId="0" fontId="6" fillId="0" borderId="20" xfId="0" applyFont="1" applyBorder="1" applyAlignment="1">
      <alignment horizontal="center" vertical="center" textRotation="180" wrapText="1"/>
    </xf>
    <xf numFmtId="0" fontId="6" fillId="0" borderId="15" xfId="0" applyFont="1" applyBorder="1" applyAlignment="1">
      <alignment horizontal="center" vertical="center" textRotation="180" wrapText="1"/>
    </xf>
    <xf numFmtId="0" fontId="8" fillId="0" borderId="0" xfId="0" applyFont="1" applyBorder="1" applyAlignment="1">
      <alignment horizontal="center" vertical="center" wrapText="1"/>
    </xf>
    <xf numFmtId="0" fontId="5" fillId="0" borderId="20" xfId="0" applyFont="1" applyBorder="1" applyAlignment="1">
      <alignment horizontal="center" vertical="center" textRotation="180" wrapText="1"/>
    </xf>
    <xf numFmtId="0" fontId="11" fillId="0" borderId="17" xfId="0" applyFont="1" applyBorder="1" applyAlignment="1">
      <alignment horizontal="center" vertical="center"/>
    </xf>
    <xf numFmtId="0" fontId="14" fillId="0" borderId="15" xfId="0" applyFont="1" applyBorder="1" applyAlignment="1">
      <alignment horizontal="center" vertical="center" textRotation="180" wrapText="1"/>
    </xf>
    <xf numFmtId="0" fontId="7"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6" fillId="0" borderId="0" xfId="0" applyFont="1" applyBorder="1" applyAlignment="1">
      <alignment horizontal="center" vertical="center" textRotation="180" wrapText="1"/>
    </xf>
    <xf numFmtId="0" fontId="9" fillId="0" borderId="20" xfId="0" applyFont="1" applyBorder="1" applyAlignment="1">
      <alignment horizontal="center" vertical="center" textRotation="180" wrapText="1"/>
    </xf>
    <xf numFmtId="0" fontId="9" fillId="0" borderId="15" xfId="0" applyFont="1" applyBorder="1" applyAlignment="1">
      <alignment horizontal="center" vertical="center" textRotation="180" wrapText="1"/>
    </xf>
    <xf numFmtId="0" fontId="8" fillId="0" borderId="24" xfId="0" applyFont="1" applyFill="1" applyBorder="1" applyAlignment="1">
      <alignment horizontal="center" vertical="center" wrapText="1"/>
    </xf>
    <xf numFmtId="0" fontId="7" fillId="0" borderId="21" xfId="0" applyFont="1" applyBorder="1" applyAlignment="1">
      <alignment horizontal="center" vertical="center" wrapText="1"/>
    </xf>
    <xf numFmtId="0" fontId="7" fillId="0" borderId="20" xfId="0" applyFont="1" applyBorder="1" applyAlignment="1">
      <alignment horizontal="center" vertical="center" wrapText="1"/>
    </xf>
    <xf numFmtId="0" fontId="72" fillId="0" borderId="20" xfId="0" applyFont="1" applyBorder="1" applyAlignment="1">
      <alignment horizontal="center" vertical="center" textRotation="180" wrapText="1"/>
    </xf>
    <xf numFmtId="0" fontId="72" fillId="0" borderId="15" xfId="0" applyFont="1" applyBorder="1" applyAlignment="1">
      <alignment horizontal="center" vertical="center" textRotation="180" wrapText="1"/>
    </xf>
    <xf numFmtId="0" fontId="25" fillId="0" borderId="19"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6" fillId="0" borderId="20" xfId="0" applyFont="1" applyFill="1" applyBorder="1" applyAlignment="1">
      <alignment horizontal="center" vertical="center" textRotation="180" wrapText="1"/>
    </xf>
    <xf numFmtId="0" fontId="6" fillId="0" borderId="15" xfId="0" applyFont="1" applyFill="1" applyBorder="1" applyAlignment="1">
      <alignment horizontal="center" vertical="center" textRotation="180" wrapText="1"/>
    </xf>
    <xf numFmtId="0" fontId="73" fillId="0" borderId="0" xfId="0" applyFont="1" applyFill="1" applyAlignment="1">
      <alignment horizontal="left" wrapText="1"/>
    </xf>
    <xf numFmtId="0" fontId="9" fillId="0" borderId="0" xfId="0" applyFont="1" applyFill="1" applyAlignment="1">
      <alignment horizontal="left" vertical="top"/>
    </xf>
    <xf numFmtId="0" fontId="21" fillId="0" borderId="0" xfId="0" applyFont="1" applyFill="1" applyAlignment="1">
      <alignment horizontal="center" vertical="center"/>
    </xf>
    <xf numFmtId="0" fontId="7" fillId="0" borderId="2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13" xfId="0" applyFont="1" applyFill="1" applyBorder="1" applyAlignment="1">
      <alignment horizontal="center" vertical="center"/>
    </xf>
    <xf numFmtId="0" fontId="20" fillId="0" borderId="0" xfId="0" applyFont="1" applyFill="1" applyAlignment="1">
      <alignment horizontal="center" vertical="center"/>
    </xf>
    <xf numFmtId="0" fontId="11" fillId="0" borderId="11" xfId="0" applyFont="1" applyBorder="1" applyAlignment="1">
      <alignment horizontal="center"/>
    </xf>
    <xf numFmtId="0" fontId="10" fillId="0" borderId="11"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8"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2" xfId="0" applyFont="1" applyBorder="1" applyAlignment="1">
      <alignment horizontal="center" vertical="center"/>
    </xf>
    <xf numFmtId="0" fontId="9" fillId="0" borderId="13" xfId="0" applyFont="1" applyBorder="1" applyAlignment="1">
      <alignment horizontal="center" vertical="center"/>
    </xf>
    <xf numFmtId="0" fontId="12" fillId="0" borderId="0" xfId="0" applyFont="1" applyFill="1" applyAlignment="1">
      <alignment horizontal="center" vertical="center" wrapText="1"/>
    </xf>
    <xf numFmtId="0" fontId="10" fillId="0" borderId="0" xfId="0" applyFont="1" applyFill="1" applyAlignment="1">
      <alignment horizontal="center" vertical="center" wrapText="1"/>
    </xf>
    <xf numFmtId="0" fontId="9" fillId="0" borderId="16" xfId="0" applyFont="1" applyBorder="1" applyAlignment="1">
      <alignment horizontal="center" vertical="center"/>
    </xf>
    <xf numFmtId="0" fontId="9" fillId="0" borderId="16" xfId="0" applyFont="1" applyFill="1" applyBorder="1" applyAlignment="1">
      <alignment horizontal="center" vertical="center"/>
    </xf>
    <xf numFmtId="0" fontId="9" fillId="0" borderId="16" xfId="0" applyFont="1" applyBorder="1" applyAlignment="1">
      <alignment horizontal="center"/>
    </xf>
    <xf numFmtId="0" fontId="9" fillId="0" borderId="14"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5" xfId="0" applyFont="1" applyFill="1" applyBorder="1" applyAlignment="1">
      <alignment horizontal="center" vertical="center"/>
    </xf>
    <xf numFmtId="0" fontId="12" fillId="0" borderId="0" xfId="0" applyFont="1" applyFill="1" applyAlignment="1">
      <alignment horizontal="center"/>
    </xf>
    <xf numFmtId="0" fontId="9" fillId="0" borderId="14" xfId="0" applyFont="1" applyFill="1" applyBorder="1" applyAlignment="1">
      <alignment horizontal="center"/>
    </xf>
    <xf numFmtId="0" fontId="9" fillId="0" borderId="21" xfId="0" applyFont="1" applyFill="1" applyBorder="1" applyAlignment="1">
      <alignment horizontal="center"/>
    </xf>
    <xf numFmtId="0" fontId="9" fillId="0" borderId="11" xfId="0" applyFont="1" applyFill="1" applyBorder="1" applyAlignment="1">
      <alignment horizontal="center"/>
    </xf>
    <xf numFmtId="0" fontId="9" fillId="0" borderId="15" xfId="0" applyFont="1" applyFill="1" applyBorder="1" applyAlignment="1">
      <alignment horizontal="center"/>
    </xf>
    <xf numFmtId="0" fontId="6" fillId="0" borderId="0" xfId="0" applyFont="1" applyFill="1" applyAlignment="1">
      <alignment horizontal="center"/>
    </xf>
    <xf numFmtId="0" fontId="6" fillId="0" borderId="0" xfId="0" applyFont="1" applyFill="1" applyAlignment="1">
      <alignment horizontal="center" vertical="center"/>
    </xf>
    <xf numFmtId="0" fontId="9" fillId="0" borderId="14" xfId="0" applyNumberFormat="1" applyFont="1" applyFill="1" applyBorder="1" applyAlignment="1">
      <alignment horizontal="center"/>
    </xf>
    <xf numFmtId="0" fontId="9" fillId="0" borderId="21" xfId="0" applyNumberFormat="1" applyFont="1" applyFill="1" applyBorder="1" applyAlignment="1">
      <alignment horizontal="center"/>
    </xf>
    <xf numFmtId="0" fontId="9" fillId="0" borderId="11" xfId="0" applyNumberFormat="1" applyFont="1" applyFill="1" applyBorder="1" applyAlignment="1">
      <alignment horizontal="center"/>
    </xf>
    <xf numFmtId="0" fontId="9" fillId="0" borderId="15" xfId="0" applyNumberFormat="1" applyFont="1" applyFill="1" applyBorder="1" applyAlignment="1">
      <alignment horizontal="center"/>
    </xf>
    <xf numFmtId="0" fontId="9" fillId="0" borderId="22" xfId="0" applyFont="1" applyBorder="1" applyAlignment="1">
      <alignment horizontal="center" vertical="center" wrapText="1"/>
    </xf>
    <xf numFmtId="0" fontId="9" fillId="0" borderId="13" xfId="0" applyFont="1" applyBorder="1" applyAlignment="1">
      <alignment horizontal="center" vertical="center" wrapText="1"/>
    </xf>
    <xf numFmtId="41" fontId="6" fillId="0" borderId="0" xfId="0" applyNumberFormat="1" applyFont="1" applyFill="1" applyBorder="1" applyAlignment="1">
      <alignment horizontal="center" vertical="center"/>
    </xf>
    <xf numFmtId="0" fontId="7" fillId="0" borderId="14" xfId="0" applyFont="1" applyBorder="1" applyAlignment="1">
      <alignment horizontal="center" vertical="center" wrapText="1"/>
    </xf>
    <xf numFmtId="0" fontId="5" fillId="0" borderId="0" xfId="0" applyFont="1" applyBorder="1" applyAlignment="1">
      <alignment horizontal="center" vertical="center" textRotation="180" wrapText="1"/>
    </xf>
    <xf numFmtId="0" fontId="16" fillId="0" borderId="21" xfId="0" applyFont="1" applyBorder="1" applyAlignment="1">
      <alignment horizontal="center" vertical="center" wrapText="1"/>
    </xf>
    <xf numFmtId="0" fontId="16" fillId="0" borderId="20" xfId="0" applyFont="1" applyBorder="1" applyAlignment="1">
      <alignment horizontal="center" vertical="center" wrapText="1"/>
    </xf>
    <xf numFmtId="0" fontId="26" fillId="0" borderId="20" xfId="0" applyFont="1" applyBorder="1" applyAlignment="1">
      <alignment horizontal="center" vertical="center" textRotation="180" wrapText="1"/>
    </xf>
    <xf numFmtId="0" fontId="26" fillId="0" borderId="15" xfId="0" applyFont="1" applyBorder="1" applyAlignment="1">
      <alignment horizontal="center" vertical="center" textRotation="180" wrapText="1"/>
    </xf>
    <xf numFmtId="0" fontId="9" fillId="0" borderId="17" xfId="33" applyFont="1" applyFill="1" applyBorder="1" applyAlignment="1">
      <alignment horizontal="center" vertical="center" wrapText="1"/>
      <protection/>
    </xf>
    <xf numFmtId="0" fontId="8" fillId="0" borderId="14" xfId="33" applyFont="1" applyFill="1" applyBorder="1" applyAlignment="1">
      <alignment/>
      <protection/>
    </xf>
    <xf numFmtId="0" fontId="0" fillId="0" borderId="14" xfId="0" applyBorder="1" applyAlignment="1">
      <alignment/>
    </xf>
    <xf numFmtId="0" fontId="8" fillId="0" borderId="0" xfId="33" applyFont="1" applyFill="1" applyAlignment="1">
      <alignment/>
      <protection/>
    </xf>
    <xf numFmtId="0" fontId="0" fillId="0" borderId="0" xfId="0" applyAlignment="1">
      <alignment/>
    </xf>
    <xf numFmtId="0" fontId="12" fillId="0" borderId="0" xfId="33" applyFont="1" applyFill="1" applyAlignment="1">
      <alignment horizontal="center"/>
      <protection/>
    </xf>
    <xf numFmtId="0" fontId="4" fillId="0" borderId="0" xfId="33" applyFont="1" applyFill="1" applyBorder="1" applyAlignment="1">
      <alignment horizontal="center" vertical="center"/>
      <protection/>
    </xf>
    <xf numFmtId="0" fontId="3" fillId="0" borderId="0" xfId="33" applyFont="1" applyFill="1" applyBorder="1" applyAlignment="1">
      <alignment horizontal="center" vertical="center"/>
      <protection/>
    </xf>
    <xf numFmtId="0" fontId="7" fillId="0" borderId="0" xfId="33" applyFont="1" applyFill="1" applyBorder="1" applyAlignment="1">
      <alignment horizontal="center" vertical="center"/>
      <protection/>
    </xf>
    <xf numFmtId="41" fontId="6" fillId="0" borderId="0" xfId="33" applyNumberFormat="1" applyFont="1" applyFill="1" applyBorder="1" applyAlignment="1">
      <alignment horizontal="center" vertical="center"/>
      <protection/>
    </xf>
    <xf numFmtId="0" fontId="9" fillId="0" borderId="19" xfId="33" applyFont="1" applyFill="1" applyBorder="1" applyAlignment="1">
      <alignment horizontal="center" vertical="center" wrapText="1"/>
      <protection/>
    </xf>
    <xf numFmtId="0" fontId="9" fillId="0" borderId="24" xfId="33" applyFont="1" applyFill="1" applyBorder="1" applyAlignment="1">
      <alignment horizontal="center" vertical="center" wrapText="1"/>
      <protection/>
    </xf>
    <xf numFmtId="0" fontId="9" fillId="0" borderId="12" xfId="33" applyFont="1" applyFill="1" applyBorder="1" applyAlignment="1">
      <alignment horizontal="center" vertical="center" wrapText="1"/>
      <protection/>
    </xf>
    <xf numFmtId="0" fontId="9" fillId="0" borderId="22" xfId="33" applyFont="1" applyFill="1" applyBorder="1" applyAlignment="1">
      <alignment horizontal="center" vertical="center" wrapText="1"/>
      <protection/>
    </xf>
    <xf numFmtId="0" fontId="9" fillId="0" borderId="13" xfId="33" applyFont="1" applyFill="1" applyBorder="1" applyAlignment="1">
      <alignment horizontal="center" vertical="center" wrapText="1"/>
      <protection/>
    </xf>
    <xf numFmtId="0" fontId="9" fillId="0" borderId="18" xfId="33" applyNumberFormat="1" applyFont="1" applyFill="1" applyBorder="1" applyAlignment="1">
      <alignment horizontal="center"/>
      <protection/>
    </xf>
    <xf numFmtId="0" fontId="9" fillId="0" borderId="14" xfId="33" applyNumberFormat="1" applyFont="1" applyFill="1" applyBorder="1" applyAlignment="1">
      <alignment horizontal="center"/>
      <protection/>
    </xf>
    <xf numFmtId="0" fontId="9" fillId="0" borderId="21" xfId="33" applyNumberFormat="1" applyFont="1" applyFill="1" applyBorder="1" applyAlignment="1">
      <alignment horizontal="center"/>
      <protection/>
    </xf>
    <xf numFmtId="0" fontId="9" fillId="0" borderId="10" xfId="33" applyNumberFormat="1" applyFont="1" applyFill="1" applyBorder="1" applyAlignment="1">
      <alignment horizontal="center"/>
      <protection/>
    </xf>
    <xf numFmtId="0" fontId="9" fillId="0" borderId="0" xfId="33" applyNumberFormat="1" applyFont="1" applyFill="1" applyBorder="1" applyAlignment="1">
      <alignment horizontal="center"/>
      <protection/>
    </xf>
    <xf numFmtId="0" fontId="9" fillId="0" borderId="20" xfId="33" applyNumberFormat="1" applyFont="1" applyFill="1" applyBorder="1" applyAlignment="1">
      <alignment horizontal="center"/>
      <protection/>
    </xf>
    <xf numFmtId="41" fontId="9" fillId="37" borderId="14" xfId="0" applyNumberFormat="1" applyFont="1" applyFill="1" applyBorder="1" applyAlignment="1">
      <alignment horizontal="center" vertical="center"/>
    </xf>
    <xf numFmtId="41" fontId="9" fillId="0" borderId="0" xfId="0" applyNumberFormat="1" applyFont="1" applyFill="1" applyBorder="1" applyAlignment="1">
      <alignment horizontal="center" vertical="center"/>
    </xf>
    <xf numFmtId="41" fontId="9" fillId="34"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7" fillId="0" borderId="11" xfId="0" applyFont="1" applyFill="1" applyBorder="1" applyAlignment="1">
      <alignment horizontal="center" vertical="center"/>
    </xf>
    <xf numFmtId="41" fontId="6" fillId="0" borderId="11" xfId="0" applyNumberFormat="1" applyFont="1" applyFill="1" applyBorder="1" applyAlignment="1">
      <alignment horizontal="center" vertical="center"/>
    </xf>
    <xf numFmtId="41" fontId="13" fillId="0" borderId="18" xfId="0" applyNumberFormat="1" applyFont="1" applyFill="1" applyBorder="1" applyAlignment="1">
      <alignment horizontal="center" vertical="center" wrapText="1"/>
    </xf>
    <xf numFmtId="41" fontId="13" fillId="0" borderId="14" xfId="0" applyNumberFormat="1" applyFont="1" applyFill="1" applyBorder="1" applyAlignment="1">
      <alignment horizontal="center" vertical="center" wrapText="1"/>
    </xf>
    <xf numFmtId="41" fontId="13" fillId="0" borderId="21" xfId="0" applyNumberFormat="1" applyFont="1" applyFill="1" applyBorder="1" applyAlignment="1">
      <alignment horizontal="center" vertical="center" wrapText="1"/>
    </xf>
    <xf numFmtId="41" fontId="13" fillId="0" borderId="23" xfId="0" applyNumberFormat="1" applyFont="1" applyFill="1" applyBorder="1" applyAlignment="1">
      <alignment horizontal="center" vertical="center" wrapText="1"/>
    </xf>
    <xf numFmtId="41" fontId="13" fillId="0" borderId="11" xfId="0" applyNumberFormat="1" applyFont="1" applyFill="1" applyBorder="1" applyAlignment="1">
      <alignment horizontal="center" vertical="center" wrapText="1"/>
    </xf>
    <xf numFmtId="41" fontId="13" fillId="0" borderId="15" xfId="0" applyNumberFormat="1" applyFont="1" applyFill="1" applyBorder="1" applyAlignment="1">
      <alignment horizontal="center" vertical="center" wrapText="1"/>
    </xf>
    <xf numFmtId="0" fontId="13" fillId="0" borderId="21" xfId="0" applyFont="1" applyBorder="1" applyAlignment="1">
      <alignment vertical="center"/>
    </xf>
    <xf numFmtId="0" fontId="13" fillId="0" borderId="23" xfId="0" applyFont="1" applyBorder="1" applyAlignment="1">
      <alignment vertical="center"/>
    </xf>
    <xf numFmtId="0" fontId="13" fillId="0" borderId="15" xfId="0" applyFont="1" applyBorder="1" applyAlignment="1">
      <alignment vertical="center"/>
    </xf>
    <xf numFmtId="41" fontId="13" fillId="0" borderId="12" xfId="0" applyNumberFormat="1" applyFont="1" applyFill="1" applyBorder="1" applyAlignment="1">
      <alignment horizontal="center" vertical="center" wrapText="1"/>
    </xf>
    <xf numFmtId="41" fontId="13" fillId="0" borderId="22" xfId="0" applyNumberFormat="1" applyFont="1" applyFill="1" applyBorder="1" applyAlignment="1">
      <alignment horizontal="center" vertical="center" wrapText="1"/>
    </xf>
    <xf numFmtId="0" fontId="9" fillId="33" borderId="12" xfId="0" applyFont="1" applyFill="1" applyBorder="1" applyAlignment="1">
      <alignment horizontal="left" vertical="center" wrapText="1"/>
    </xf>
    <xf numFmtId="0" fontId="9" fillId="33" borderId="22" xfId="0" applyFont="1" applyFill="1" applyBorder="1" applyAlignment="1">
      <alignment horizontal="left" vertical="center" wrapText="1"/>
    </xf>
    <xf numFmtId="0" fontId="9" fillId="33" borderId="13" xfId="0" applyFont="1" applyFill="1" applyBorder="1" applyAlignment="1">
      <alignment horizontal="left" vertical="center" wrapText="1"/>
    </xf>
    <xf numFmtId="41" fontId="9" fillId="37" borderId="18" xfId="0" applyNumberFormat="1" applyFont="1" applyFill="1" applyBorder="1" applyAlignment="1">
      <alignment horizontal="center" vertical="center"/>
    </xf>
    <xf numFmtId="0" fontId="9" fillId="0" borderId="12" xfId="0" applyFont="1" applyBorder="1" applyAlignment="1">
      <alignment horizontal="left" vertical="center" wrapText="1"/>
    </xf>
    <xf numFmtId="0" fontId="9" fillId="0" borderId="22" xfId="0" applyFont="1" applyBorder="1" applyAlignment="1">
      <alignment horizontal="left" vertical="center" wrapText="1"/>
    </xf>
    <xf numFmtId="0" fontId="9" fillId="0" borderId="13" xfId="0" applyFont="1" applyBorder="1" applyAlignment="1">
      <alignment horizontal="left" vertical="center" wrapText="1"/>
    </xf>
    <xf numFmtId="41" fontId="9" fillId="0" borderId="10" xfId="0" applyNumberFormat="1" applyFont="1" applyFill="1" applyBorder="1" applyAlignment="1">
      <alignment horizontal="center" vertical="center"/>
    </xf>
    <xf numFmtId="41" fontId="9" fillId="34" borderId="10" xfId="0" applyNumberFormat="1" applyFont="1" applyFill="1" applyBorder="1" applyAlignment="1">
      <alignment horizontal="center" vertical="center"/>
    </xf>
    <xf numFmtId="41" fontId="9" fillId="38" borderId="0" xfId="40" applyNumberFormat="1" applyFont="1" applyFill="1" applyBorder="1" applyAlignment="1">
      <alignment horizontal="center"/>
    </xf>
    <xf numFmtId="41" fontId="9" fillId="0" borderId="10" xfId="40" applyNumberFormat="1" applyFont="1" applyBorder="1" applyAlignment="1">
      <alignment horizontal="center"/>
    </xf>
    <xf numFmtId="41" fontId="9" fillId="0" borderId="0" xfId="40" applyNumberFormat="1" applyFont="1" applyBorder="1" applyAlignment="1">
      <alignment horizontal="center"/>
    </xf>
    <xf numFmtId="41" fontId="9" fillId="38" borderId="10" xfId="40" applyNumberFormat="1" applyFont="1" applyFill="1" applyBorder="1" applyAlignment="1">
      <alignment horizontal="center" vertical="center"/>
    </xf>
    <xf numFmtId="41" fontId="9" fillId="38" borderId="0" xfId="40" applyNumberFormat="1" applyFont="1" applyFill="1" applyBorder="1" applyAlignment="1">
      <alignment horizontal="center" vertical="center"/>
    </xf>
    <xf numFmtId="41" fontId="9" fillId="0" borderId="23" xfId="40" applyNumberFormat="1" applyFont="1" applyBorder="1" applyAlignment="1">
      <alignment horizontal="center"/>
    </xf>
    <xf numFmtId="41" fontId="9" fillId="0" borderId="11" xfId="40" applyNumberFormat="1" applyFont="1" applyBorder="1" applyAlignment="1">
      <alignment horizontal="center"/>
    </xf>
    <xf numFmtId="41" fontId="9" fillId="0" borderId="11" xfId="0" applyNumberFormat="1" applyFont="1" applyFill="1" applyBorder="1" applyAlignment="1">
      <alignment horizontal="center" vertical="center"/>
    </xf>
    <xf numFmtId="0" fontId="14" fillId="0" borderId="14" xfId="0" applyFont="1" applyFill="1" applyBorder="1" applyAlignment="1">
      <alignment horizontal="left"/>
    </xf>
    <xf numFmtId="0" fontId="14" fillId="0" borderId="0" xfId="0" applyFont="1" applyFill="1" applyBorder="1" applyAlignment="1">
      <alignment horizontal="left"/>
    </xf>
    <xf numFmtId="0" fontId="14" fillId="0" borderId="0" xfId="0" applyFont="1" applyFill="1" applyAlignment="1">
      <alignment horizontal="left"/>
    </xf>
    <xf numFmtId="0" fontId="14" fillId="0" borderId="0" xfId="0" applyFont="1" applyFill="1" applyAlignment="1">
      <alignment horizontal="left" wrapText="1"/>
    </xf>
    <xf numFmtId="0" fontId="72" fillId="0" borderId="0" xfId="0" applyFont="1" applyFill="1" applyAlignment="1">
      <alignment horizontal="left"/>
    </xf>
    <xf numFmtId="0" fontId="11" fillId="0" borderId="0" xfId="0" applyFont="1" applyFill="1" applyAlignment="1">
      <alignment horizontal="center"/>
    </xf>
    <xf numFmtId="0" fontId="9" fillId="0" borderId="0" xfId="0" applyFont="1" applyAlignment="1">
      <alignment/>
    </xf>
    <xf numFmtId="0" fontId="7" fillId="0" borderId="0" xfId="0" applyFont="1" applyAlignment="1">
      <alignment vertical="center" wrapText="1"/>
    </xf>
    <xf numFmtId="0" fontId="7" fillId="0" borderId="0" xfId="0" applyFont="1" applyAlignment="1">
      <alignment vertical="center"/>
    </xf>
  </cellXfs>
  <cellStyles count="5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 4" xfId="35"/>
    <cellStyle name="一般 5" xfId="36"/>
    <cellStyle name="一般 6" xfId="37"/>
    <cellStyle name="一般 7" xfId="38"/>
    <cellStyle name="Comma" xfId="39"/>
    <cellStyle name="千分位 2" xfId="40"/>
    <cellStyle name="千分位 2 2" xfId="41"/>
    <cellStyle name="千分位 2 3" xfId="42"/>
    <cellStyle name="Comma [0]" xfId="43"/>
    <cellStyle name="Followed Hyperlink" xfId="44"/>
    <cellStyle name="中等" xfId="45"/>
    <cellStyle name="合計" xfId="46"/>
    <cellStyle name="好" xfId="47"/>
    <cellStyle name="Percent" xfId="48"/>
    <cellStyle name="計算方式" xfId="49"/>
    <cellStyle name="Currency" xfId="50"/>
    <cellStyle name="Currency [0]" xfId="51"/>
    <cellStyle name="連結的儲存格" xfId="52"/>
    <cellStyle name="備註" xfId="53"/>
    <cellStyle name="Hyperlink" xfId="54"/>
    <cellStyle name="說明文字" xfId="55"/>
    <cellStyle name="輔色1" xfId="56"/>
    <cellStyle name="輔色2" xfId="57"/>
    <cellStyle name="輔色3" xfId="58"/>
    <cellStyle name="輔色4" xfId="59"/>
    <cellStyle name="輔色5" xfId="60"/>
    <cellStyle name="輔色6" xfId="61"/>
    <cellStyle name="標題" xfId="62"/>
    <cellStyle name="標題 1" xfId="63"/>
    <cellStyle name="標題 2" xfId="64"/>
    <cellStyle name="標題 3" xfId="65"/>
    <cellStyle name="標題 4" xfId="66"/>
    <cellStyle name="輸入" xfId="67"/>
    <cellStyle name="輸出" xfId="68"/>
    <cellStyle name="檢查儲存格" xfId="69"/>
    <cellStyle name="壞" xfId="70"/>
    <cellStyle name="警告文字"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externalLink" Target="externalLinks/externalLink1.xml" /><Relationship Id="rId4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2521;&#35347;&#36039;&#26009;\102&#24180;&#32066;&#36523;&#23416;&#32722;&#36039;&#26009;&#32113;&#35336;-&#34920;10&#65374;&#34920;13-----103.03.27&#65288;&#31532;8&#2742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彙總"/>
      <sheetName val="簡任"/>
      <sheetName val="薦任"/>
      <sheetName val="委任"/>
      <sheetName val="高階"/>
      <sheetName val="差異計算"/>
      <sheetName val="表32(續14)"/>
      <sheetName val="表32(續15)"/>
      <sheetName val="表32(續16)"/>
      <sheetName val="表33(續4)"/>
      <sheetName val="表33(續5)"/>
      <sheetName val="表34(續3)"/>
      <sheetName val="表36(續5)"/>
      <sheetName val="表36(續6)"/>
    </sheetNames>
    <sheetDataSet>
      <sheetData sheetId="5">
        <row r="3">
          <cell r="H3">
            <v>389</v>
          </cell>
          <cell r="K3">
            <v>3</v>
          </cell>
          <cell r="N3">
            <v>34</v>
          </cell>
          <cell r="Q3">
            <v>352</v>
          </cell>
        </row>
        <row r="4">
          <cell r="H4">
            <v>164</v>
          </cell>
          <cell r="K4">
            <v>2</v>
          </cell>
          <cell r="N4">
            <v>10</v>
          </cell>
          <cell r="Q4">
            <v>152</v>
          </cell>
        </row>
        <row r="5">
          <cell r="H5">
            <v>225</v>
          </cell>
          <cell r="K5">
            <v>1</v>
          </cell>
          <cell r="N5">
            <v>24</v>
          </cell>
          <cell r="Q5">
            <v>200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5"/>
  <sheetViews>
    <sheetView view="pageLayout" workbookViewId="0" topLeftCell="A1">
      <selection activeCell="C2" sqref="C2"/>
    </sheetView>
  </sheetViews>
  <sheetFormatPr defaultColWidth="9.00390625" defaultRowHeight="16.5"/>
  <sheetData>
    <row r="1" spans="1:2" ht="16.5">
      <c r="A1" t="s">
        <v>429</v>
      </c>
      <c r="B1">
        <v>46</v>
      </c>
    </row>
    <row r="2" spans="1:2" ht="16.5">
      <c r="A2" t="s">
        <v>430</v>
      </c>
      <c r="B2">
        <f>B1+1</f>
        <v>47</v>
      </c>
    </row>
    <row r="3" spans="1:2" ht="16.5">
      <c r="A3" t="s">
        <v>431</v>
      </c>
      <c r="B3">
        <f>B2+1</f>
        <v>48</v>
      </c>
    </row>
    <row r="4" spans="1:2" ht="16.5">
      <c r="A4" t="s">
        <v>432</v>
      </c>
      <c r="B4">
        <f>B3+1</f>
        <v>49</v>
      </c>
    </row>
    <row r="5" spans="1:3" ht="16.5">
      <c r="A5" t="s">
        <v>433</v>
      </c>
      <c r="B5">
        <f>B4+1</f>
        <v>50</v>
      </c>
      <c r="C5">
        <f>B5+1</f>
        <v>51</v>
      </c>
    </row>
    <row r="6" spans="1:5" ht="16.5">
      <c r="A6" t="s">
        <v>434</v>
      </c>
      <c r="B6">
        <f>C5+1</f>
        <v>52</v>
      </c>
      <c r="C6">
        <f aca="true" t="shared" si="0" ref="C6:I15">B6+1</f>
        <v>53</v>
      </c>
      <c r="D6">
        <f t="shared" si="0"/>
        <v>54</v>
      </c>
      <c r="E6">
        <f t="shared" si="0"/>
        <v>55</v>
      </c>
    </row>
    <row r="7" spans="1:5" ht="16.5">
      <c r="A7" t="s">
        <v>435</v>
      </c>
      <c r="B7">
        <f>E6+1</f>
        <v>56</v>
      </c>
      <c r="C7">
        <f t="shared" si="0"/>
        <v>57</v>
      </c>
      <c r="D7">
        <f t="shared" si="0"/>
        <v>58</v>
      </c>
      <c r="E7">
        <f t="shared" si="0"/>
        <v>59</v>
      </c>
    </row>
    <row r="8" spans="1:7" ht="16.5">
      <c r="A8" t="s">
        <v>436</v>
      </c>
      <c r="B8">
        <f>E7+1</f>
        <v>60</v>
      </c>
      <c r="C8">
        <f t="shared" si="0"/>
        <v>61</v>
      </c>
      <c r="D8">
        <f t="shared" si="0"/>
        <v>62</v>
      </c>
      <c r="E8">
        <f t="shared" si="0"/>
        <v>63</v>
      </c>
      <c r="F8">
        <f t="shared" si="0"/>
        <v>64</v>
      </c>
      <c r="G8">
        <f t="shared" si="0"/>
        <v>65</v>
      </c>
    </row>
    <row r="9" spans="1:9" ht="16.5">
      <c r="A9" t="s">
        <v>437</v>
      </c>
      <c r="B9">
        <f>G8+1</f>
        <v>66</v>
      </c>
      <c r="C9">
        <f t="shared" si="0"/>
        <v>67</v>
      </c>
      <c r="D9">
        <f t="shared" si="0"/>
        <v>68</v>
      </c>
      <c r="E9">
        <f t="shared" si="0"/>
        <v>69</v>
      </c>
      <c r="F9">
        <f t="shared" si="0"/>
        <v>70</v>
      </c>
      <c r="G9">
        <f t="shared" si="0"/>
        <v>71</v>
      </c>
      <c r="H9">
        <f t="shared" si="0"/>
        <v>72</v>
      </c>
      <c r="I9">
        <f t="shared" si="0"/>
        <v>73</v>
      </c>
    </row>
    <row r="10" spans="2:9" ht="16.5">
      <c r="B10">
        <f>I9+1</f>
        <v>74</v>
      </c>
      <c r="C10">
        <f t="shared" si="0"/>
        <v>75</v>
      </c>
      <c r="D10">
        <f t="shared" si="0"/>
        <v>76</v>
      </c>
      <c r="E10">
        <f t="shared" si="0"/>
        <v>77</v>
      </c>
      <c r="F10">
        <f t="shared" si="0"/>
        <v>78</v>
      </c>
      <c r="G10">
        <f t="shared" si="0"/>
        <v>79</v>
      </c>
      <c r="H10">
        <f t="shared" si="0"/>
        <v>80</v>
      </c>
      <c r="I10">
        <f t="shared" si="0"/>
        <v>81</v>
      </c>
    </row>
    <row r="11" spans="2:9" ht="16.5">
      <c r="B11">
        <f>I10+1</f>
        <v>82</v>
      </c>
      <c r="C11">
        <f t="shared" si="0"/>
        <v>83</v>
      </c>
      <c r="D11">
        <f t="shared" si="0"/>
        <v>84</v>
      </c>
      <c r="E11">
        <f t="shared" si="0"/>
        <v>85</v>
      </c>
      <c r="F11">
        <f t="shared" si="0"/>
        <v>86</v>
      </c>
      <c r="G11">
        <f t="shared" si="0"/>
        <v>87</v>
      </c>
      <c r="H11">
        <f t="shared" si="0"/>
        <v>88</v>
      </c>
      <c r="I11">
        <f t="shared" si="0"/>
        <v>89</v>
      </c>
    </row>
    <row r="12" spans="2:7" ht="16.5">
      <c r="B12">
        <f>I11+1</f>
        <v>90</v>
      </c>
      <c r="C12">
        <f t="shared" si="0"/>
        <v>91</v>
      </c>
      <c r="D12">
        <f>C12+1</f>
        <v>92</v>
      </c>
      <c r="E12">
        <f t="shared" si="0"/>
        <v>93</v>
      </c>
      <c r="F12">
        <v>94</v>
      </c>
      <c r="G12">
        <v>95</v>
      </c>
    </row>
    <row r="13" spans="1:9" ht="16.5">
      <c r="A13" t="s">
        <v>438</v>
      </c>
      <c r="B13">
        <v>96</v>
      </c>
      <c r="C13">
        <f t="shared" si="0"/>
        <v>97</v>
      </c>
      <c r="D13">
        <f t="shared" si="0"/>
        <v>98</v>
      </c>
      <c r="E13">
        <f t="shared" si="0"/>
        <v>99</v>
      </c>
      <c r="F13">
        <f t="shared" si="0"/>
        <v>100</v>
      </c>
      <c r="G13">
        <f t="shared" si="0"/>
        <v>101</v>
      </c>
      <c r="H13">
        <f t="shared" si="0"/>
        <v>102</v>
      </c>
      <c r="I13">
        <f t="shared" si="0"/>
        <v>103</v>
      </c>
    </row>
    <row r="14" spans="1:3" ht="16.5">
      <c r="A14" t="s">
        <v>439</v>
      </c>
      <c r="B14">
        <f>I13+1</f>
        <v>104</v>
      </c>
      <c r="C14">
        <f t="shared" si="0"/>
        <v>105</v>
      </c>
    </row>
    <row r="15" spans="1:3" ht="16.5">
      <c r="A15" t="s">
        <v>440</v>
      </c>
      <c r="B15">
        <f>C14+1</f>
        <v>106</v>
      </c>
      <c r="C15">
        <f t="shared" si="0"/>
        <v>107</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U35"/>
  <sheetViews>
    <sheetView view="pageBreakPreview" zoomScale="60" zoomScaleNormal="85" zoomScalePageLayoutView="60" workbookViewId="0" topLeftCell="A1">
      <selection activeCell="A1" sqref="A1:E1"/>
    </sheetView>
  </sheetViews>
  <sheetFormatPr defaultColWidth="9.00390625" defaultRowHeight="16.5"/>
  <cols>
    <col min="1" max="1" width="40.875" style="50" customWidth="1"/>
    <col min="2" max="5" width="11.125" style="50" customWidth="1"/>
    <col min="6" max="12" width="12.125" style="50" customWidth="1"/>
    <col min="13" max="16384" width="9.00390625" style="50" customWidth="1"/>
  </cols>
  <sheetData>
    <row r="1" spans="1:12" s="51" customFormat="1" ht="21.75" customHeight="1">
      <c r="A1" s="470" t="s">
        <v>347</v>
      </c>
      <c r="B1" s="470"/>
      <c r="C1" s="470"/>
      <c r="D1" s="470"/>
      <c r="E1" s="470"/>
      <c r="F1" s="470" t="s">
        <v>344</v>
      </c>
      <c r="G1" s="470"/>
      <c r="H1" s="470"/>
      <c r="I1" s="470"/>
      <c r="J1" s="470"/>
      <c r="K1" s="470"/>
      <c r="L1" s="470"/>
    </row>
    <row r="2" spans="1:12" s="47" customFormat="1" ht="15" customHeight="1">
      <c r="A2" s="473" t="s">
        <v>556</v>
      </c>
      <c r="B2" s="471"/>
      <c r="C2" s="471"/>
      <c r="D2" s="471"/>
      <c r="E2" s="3" t="s">
        <v>136</v>
      </c>
      <c r="F2" s="13"/>
      <c r="G2" s="472" t="s">
        <v>557</v>
      </c>
      <c r="H2" s="472"/>
      <c r="I2" s="472"/>
      <c r="J2" s="472"/>
      <c r="K2" s="472"/>
      <c r="L2" s="44" t="s">
        <v>111</v>
      </c>
    </row>
    <row r="3" spans="1:12" s="26" customFormat="1" ht="32.25" customHeight="1">
      <c r="A3" s="73" t="s">
        <v>133</v>
      </c>
      <c r="B3" s="84" t="s">
        <v>60</v>
      </c>
      <c r="C3" s="84" t="s">
        <v>564</v>
      </c>
      <c r="D3" s="84" t="s">
        <v>565</v>
      </c>
      <c r="E3" s="84" t="s">
        <v>566</v>
      </c>
      <c r="F3" s="84" t="s">
        <v>567</v>
      </c>
      <c r="G3" s="84" t="s">
        <v>568</v>
      </c>
      <c r="H3" s="84" t="s">
        <v>569</v>
      </c>
      <c r="I3" s="84" t="s">
        <v>570</v>
      </c>
      <c r="J3" s="84" t="s">
        <v>573</v>
      </c>
      <c r="K3" s="84" t="s">
        <v>572</v>
      </c>
      <c r="L3" s="105" t="s">
        <v>571</v>
      </c>
    </row>
    <row r="4" spans="1:13" s="26" customFormat="1" ht="16.5" customHeight="1">
      <c r="A4" s="185" t="s">
        <v>468</v>
      </c>
      <c r="B4" s="214">
        <f>'18(續9)'!G29</f>
        <v>30.10273492286115</v>
      </c>
      <c r="C4" s="8">
        <v>30</v>
      </c>
      <c r="D4" s="8">
        <v>31</v>
      </c>
      <c r="E4" s="8">
        <v>30</v>
      </c>
      <c r="F4" s="183">
        <v>29</v>
      </c>
      <c r="G4" s="183">
        <v>30</v>
      </c>
      <c r="H4" s="183">
        <v>30</v>
      </c>
      <c r="I4" s="183">
        <v>31</v>
      </c>
      <c r="J4" s="183">
        <v>31</v>
      </c>
      <c r="K4" s="183">
        <v>30</v>
      </c>
      <c r="L4" s="183">
        <v>30</v>
      </c>
      <c r="M4" s="49"/>
    </row>
    <row r="5" spans="1:13" s="26" customFormat="1" ht="16.5" customHeight="1">
      <c r="A5" s="182" t="s">
        <v>638</v>
      </c>
      <c r="B5" s="16">
        <f>'18(續10)'!G17</f>
        <v>33.57667876588022</v>
      </c>
      <c r="C5" s="183">
        <v>34</v>
      </c>
      <c r="D5" s="183">
        <v>34</v>
      </c>
      <c r="E5" s="183">
        <v>33</v>
      </c>
      <c r="F5" s="183">
        <v>33</v>
      </c>
      <c r="G5" s="8">
        <v>34</v>
      </c>
      <c r="H5" s="183">
        <v>35</v>
      </c>
      <c r="I5" s="183">
        <v>34</v>
      </c>
      <c r="J5" s="183">
        <v>34</v>
      </c>
      <c r="K5" s="183">
        <v>33</v>
      </c>
      <c r="L5" s="183">
        <v>33</v>
      </c>
      <c r="M5" s="49"/>
    </row>
    <row r="6" spans="1:13" s="180" customFormat="1" ht="27.75" customHeight="1">
      <c r="A6" s="185" t="s">
        <v>462</v>
      </c>
      <c r="B6" s="16">
        <f>'18(續11)'!G5</f>
        <v>29.833333333333332</v>
      </c>
      <c r="C6" s="8">
        <v>0</v>
      </c>
      <c r="D6" s="8">
        <v>0</v>
      </c>
      <c r="E6" s="8">
        <v>0</v>
      </c>
      <c r="F6" s="8">
        <v>0</v>
      </c>
      <c r="G6" s="8">
        <v>32</v>
      </c>
      <c r="H6" s="8">
        <v>30</v>
      </c>
      <c r="I6" s="8">
        <v>28</v>
      </c>
      <c r="J6" s="8">
        <v>0</v>
      </c>
      <c r="K6" s="8">
        <v>0</v>
      </c>
      <c r="L6" s="8">
        <v>0</v>
      </c>
      <c r="M6" s="194"/>
    </row>
    <row r="7" spans="1:13" s="26" customFormat="1" ht="27.75" customHeight="1">
      <c r="A7" s="182" t="s">
        <v>463</v>
      </c>
      <c r="B7" s="16">
        <f>'18(續11)'!G17</f>
        <v>31.886028425851435</v>
      </c>
      <c r="C7" s="8">
        <v>0</v>
      </c>
      <c r="D7" s="183">
        <v>27</v>
      </c>
      <c r="E7" s="8">
        <v>0</v>
      </c>
      <c r="F7" s="8">
        <v>0</v>
      </c>
      <c r="G7" s="183">
        <v>32</v>
      </c>
      <c r="H7" s="183">
        <v>33</v>
      </c>
      <c r="I7" s="183">
        <v>31</v>
      </c>
      <c r="J7" s="183">
        <v>32</v>
      </c>
      <c r="K7" s="183">
        <v>32</v>
      </c>
      <c r="L7" s="183">
        <v>32</v>
      </c>
      <c r="M7" s="49"/>
    </row>
    <row r="8" spans="1:13" s="26" customFormat="1" ht="16.5" customHeight="1">
      <c r="A8" s="90" t="s">
        <v>464</v>
      </c>
      <c r="B8" s="16">
        <f>'18(續12)'!G5</f>
        <v>34.507552870090635</v>
      </c>
      <c r="C8" s="8">
        <v>0</v>
      </c>
      <c r="D8" s="8">
        <v>35</v>
      </c>
      <c r="E8" s="8">
        <v>27</v>
      </c>
      <c r="F8" s="8">
        <v>33</v>
      </c>
      <c r="G8" s="8">
        <v>34</v>
      </c>
      <c r="H8" s="8">
        <v>36</v>
      </c>
      <c r="I8" s="8">
        <v>34</v>
      </c>
      <c r="J8" s="8">
        <v>34</v>
      </c>
      <c r="K8" s="183">
        <v>35</v>
      </c>
      <c r="L8" s="183">
        <v>36</v>
      </c>
      <c r="M8" s="49"/>
    </row>
    <row r="9" spans="1:13" s="26" customFormat="1" ht="16.5" customHeight="1">
      <c r="A9" s="182" t="s">
        <v>637</v>
      </c>
      <c r="B9" s="16">
        <f>'18(續12)'!G35</f>
        <v>29.899122807017545</v>
      </c>
      <c r="C9" s="8">
        <v>29</v>
      </c>
      <c r="D9" s="8">
        <v>29</v>
      </c>
      <c r="E9" s="8">
        <v>31</v>
      </c>
      <c r="F9" s="8">
        <v>29</v>
      </c>
      <c r="G9" s="8">
        <v>0</v>
      </c>
      <c r="H9" s="8">
        <v>0</v>
      </c>
      <c r="I9" s="8">
        <v>0</v>
      </c>
      <c r="J9" s="8">
        <v>0</v>
      </c>
      <c r="K9" s="8">
        <v>31</v>
      </c>
      <c r="L9" s="8">
        <v>36</v>
      </c>
      <c r="M9" s="49"/>
    </row>
    <row r="10" spans="1:13" s="26" customFormat="1" ht="27.75" customHeight="1">
      <c r="A10" s="182" t="s">
        <v>466</v>
      </c>
      <c r="B10" s="16">
        <f>'18(續13)'!G17</f>
        <v>31.25</v>
      </c>
      <c r="C10" s="8">
        <v>0</v>
      </c>
      <c r="D10" s="8">
        <v>0</v>
      </c>
      <c r="E10" s="8">
        <v>0</v>
      </c>
      <c r="F10" s="8">
        <v>33</v>
      </c>
      <c r="G10" s="8">
        <v>30</v>
      </c>
      <c r="H10" s="8">
        <v>0</v>
      </c>
      <c r="I10" s="8">
        <v>0</v>
      </c>
      <c r="J10" s="8">
        <v>0</v>
      </c>
      <c r="K10" s="8">
        <v>0</v>
      </c>
      <c r="L10" s="8">
        <v>0</v>
      </c>
      <c r="M10" s="49"/>
    </row>
    <row r="11" spans="1:13" s="26" customFormat="1" ht="27.75" customHeight="1">
      <c r="A11" s="89" t="s">
        <v>467</v>
      </c>
      <c r="B11" s="16">
        <f>'18(續13)'!G26</f>
        <v>38.69117647058823</v>
      </c>
      <c r="C11" s="8">
        <v>0</v>
      </c>
      <c r="D11" s="8">
        <v>0</v>
      </c>
      <c r="E11" s="8">
        <v>0</v>
      </c>
      <c r="F11" s="8">
        <v>39</v>
      </c>
      <c r="G11" s="8">
        <v>30</v>
      </c>
      <c r="H11" s="8">
        <v>0</v>
      </c>
      <c r="I11" s="8">
        <v>27</v>
      </c>
      <c r="J11" s="8">
        <v>0</v>
      </c>
      <c r="K11" s="8">
        <v>0</v>
      </c>
      <c r="L11" s="8">
        <v>0</v>
      </c>
      <c r="M11" s="49"/>
    </row>
    <row r="12" spans="1:13" s="26" customFormat="1" ht="33.75" customHeight="1">
      <c r="A12" s="272" t="s">
        <v>508</v>
      </c>
      <c r="B12" s="16">
        <f>'18(續13)'!G38</f>
        <v>30.95402298850575</v>
      </c>
      <c r="C12" s="8">
        <v>0</v>
      </c>
      <c r="D12" s="8">
        <v>0</v>
      </c>
      <c r="E12" s="8">
        <v>0</v>
      </c>
      <c r="F12" s="8">
        <v>0</v>
      </c>
      <c r="G12" s="8">
        <v>0</v>
      </c>
      <c r="H12" s="8">
        <v>0</v>
      </c>
      <c r="I12" s="8">
        <v>31</v>
      </c>
      <c r="J12" s="8">
        <v>27</v>
      </c>
      <c r="K12" s="8">
        <v>0</v>
      </c>
      <c r="L12" s="8">
        <v>31</v>
      </c>
      <c r="M12" s="49"/>
    </row>
    <row r="13" spans="1:13" s="26" customFormat="1" ht="33.75" customHeight="1">
      <c r="A13" s="381" t="s">
        <v>651</v>
      </c>
      <c r="B13" s="16">
        <f>'18(續完)'!G5</f>
        <v>30</v>
      </c>
      <c r="C13" s="8">
        <v>0</v>
      </c>
      <c r="D13" s="8">
        <v>0</v>
      </c>
      <c r="E13" s="8">
        <v>0</v>
      </c>
      <c r="F13" s="8">
        <v>0</v>
      </c>
      <c r="G13" s="8">
        <v>0</v>
      </c>
      <c r="H13" s="8">
        <v>0</v>
      </c>
      <c r="I13" s="8">
        <v>0</v>
      </c>
      <c r="J13" s="8">
        <v>0</v>
      </c>
      <c r="K13" s="8">
        <v>0</v>
      </c>
      <c r="L13" s="8">
        <v>30</v>
      </c>
      <c r="M13" s="49"/>
    </row>
    <row r="14" spans="1:13" s="26" customFormat="1" ht="14.25">
      <c r="A14" s="89"/>
      <c r="B14" s="16"/>
      <c r="C14" s="8"/>
      <c r="D14" s="8"/>
      <c r="E14" s="8"/>
      <c r="F14" s="8"/>
      <c r="G14" s="8"/>
      <c r="H14" s="8"/>
      <c r="I14" s="8"/>
      <c r="J14" s="8"/>
      <c r="K14" s="8"/>
      <c r="L14" s="8"/>
      <c r="M14" s="49"/>
    </row>
    <row r="15" spans="1:12" s="26" customFormat="1" ht="27.75" customHeight="1">
      <c r="A15" s="273" t="s">
        <v>510</v>
      </c>
      <c r="B15" s="188">
        <f>'19'!J6</f>
        <v>43.31713381074821</v>
      </c>
      <c r="C15" s="256">
        <v>41</v>
      </c>
      <c r="D15" s="66">
        <v>41</v>
      </c>
      <c r="E15" s="66">
        <v>42</v>
      </c>
      <c r="F15" s="66">
        <v>42</v>
      </c>
      <c r="G15" s="66">
        <v>45</v>
      </c>
      <c r="H15" s="256">
        <v>45</v>
      </c>
      <c r="I15" s="66">
        <v>44</v>
      </c>
      <c r="J15" s="66">
        <v>44</v>
      </c>
      <c r="K15" s="66">
        <v>45.582199179088356</v>
      </c>
      <c r="L15" s="66">
        <v>45</v>
      </c>
    </row>
    <row r="16" spans="1:12" s="28" customFormat="1" ht="27.75" customHeight="1">
      <c r="A16" s="182" t="s">
        <v>470</v>
      </c>
      <c r="B16" s="16">
        <f>'19'!J9</f>
        <v>45.07175739861162</v>
      </c>
      <c r="C16" s="8">
        <v>44</v>
      </c>
      <c r="D16" s="8">
        <v>45</v>
      </c>
      <c r="E16" s="8">
        <v>45</v>
      </c>
      <c r="F16" s="8">
        <v>45</v>
      </c>
      <c r="G16" s="8">
        <v>45</v>
      </c>
      <c r="H16" s="8">
        <v>46</v>
      </c>
      <c r="I16" s="8">
        <v>46</v>
      </c>
      <c r="J16" s="8">
        <v>45</v>
      </c>
      <c r="K16" s="8">
        <v>46</v>
      </c>
      <c r="L16" s="8">
        <v>46</v>
      </c>
    </row>
    <row r="17" spans="1:18" s="26" customFormat="1" ht="38.25" customHeight="1">
      <c r="A17" s="182" t="s">
        <v>471</v>
      </c>
      <c r="B17" s="16">
        <f>'19'!J42</f>
        <v>45.033085833085835</v>
      </c>
      <c r="C17" s="6">
        <v>43</v>
      </c>
      <c r="D17" s="6">
        <v>43</v>
      </c>
      <c r="E17" s="6">
        <v>44</v>
      </c>
      <c r="F17" s="6">
        <v>44</v>
      </c>
      <c r="G17" s="6">
        <v>45</v>
      </c>
      <c r="H17" s="189">
        <v>45</v>
      </c>
      <c r="I17" s="189">
        <v>45</v>
      </c>
      <c r="J17" s="189">
        <v>46</v>
      </c>
      <c r="K17" s="189">
        <v>48</v>
      </c>
      <c r="L17" s="189">
        <v>47</v>
      </c>
      <c r="M17" s="28"/>
      <c r="N17" s="28"/>
      <c r="O17" s="28"/>
      <c r="P17" s="28"/>
      <c r="Q17" s="28"/>
      <c r="R17" s="28"/>
    </row>
    <row r="18" spans="1:12" s="26" customFormat="1" ht="38.25" customHeight="1">
      <c r="A18" s="182" t="s">
        <v>472</v>
      </c>
      <c r="B18" s="16">
        <f>'19(續1)'!J33</f>
        <v>38.08469613654217</v>
      </c>
      <c r="C18" s="8">
        <v>37</v>
      </c>
      <c r="D18" s="8">
        <v>37</v>
      </c>
      <c r="E18" s="8">
        <v>37</v>
      </c>
      <c r="F18" s="8">
        <v>37</v>
      </c>
      <c r="G18" s="8">
        <v>39</v>
      </c>
      <c r="H18" s="183">
        <v>39</v>
      </c>
      <c r="I18" s="183">
        <v>39</v>
      </c>
      <c r="J18" s="183">
        <v>40</v>
      </c>
      <c r="K18" s="183">
        <v>41</v>
      </c>
      <c r="L18" s="183">
        <v>40</v>
      </c>
    </row>
    <row r="19" spans="1:12" s="26" customFormat="1" ht="38.25" customHeight="1">
      <c r="A19" s="182" t="s">
        <v>473</v>
      </c>
      <c r="B19" s="16">
        <f>'19(續2)'!J24</f>
        <v>52.575845974329056</v>
      </c>
      <c r="C19" s="8">
        <v>50</v>
      </c>
      <c r="D19" s="8">
        <v>52</v>
      </c>
      <c r="E19" s="8">
        <v>54</v>
      </c>
      <c r="F19" s="8">
        <v>54</v>
      </c>
      <c r="G19" s="8">
        <v>54</v>
      </c>
      <c r="H19" s="183">
        <v>53</v>
      </c>
      <c r="I19" s="183">
        <v>53</v>
      </c>
      <c r="J19" s="183">
        <v>54</v>
      </c>
      <c r="K19" s="183">
        <v>55</v>
      </c>
      <c r="L19" s="183">
        <v>54</v>
      </c>
    </row>
    <row r="20" spans="1:12" s="26" customFormat="1" ht="27.75" customHeight="1">
      <c r="A20" s="182" t="s">
        <v>474</v>
      </c>
      <c r="B20" s="252">
        <f>'19(續完)'!J15</f>
        <v>48.79197080291971</v>
      </c>
      <c r="C20" s="8">
        <v>0</v>
      </c>
      <c r="D20" s="8">
        <v>0</v>
      </c>
      <c r="E20" s="8">
        <v>0</v>
      </c>
      <c r="F20" s="8">
        <v>0</v>
      </c>
      <c r="G20" s="8">
        <v>50</v>
      </c>
      <c r="H20" s="8">
        <v>49</v>
      </c>
      <c r="I20" s="183">
        <v>47</v>
      </c>
      <c r="J20" s="183">
        <v>48</v>
      </c>
      <c r="K20" s="183">
        <v>48</v>
      </c>
      <c r="L20" s="183">
        <v>47</v>
      </c>
    </row>
    <row r="21" spans="1:12" s="26" customFormat="1" ht="14.25">
      <c r="A21" s="190"/>
      <c r="B21" s="16"/>
      <c r="C21" s="6"/>
      <c r="D21" s="6"/>
      <c r="E21" s="6"/>
      <c r="F21" s="6"/>
      <c r="G21" s="6"/>
      <c r="H21" s="189"/>
      <c r="I21" s="189"/>
      <c r="J21" s="189"/>
      <c r="K21" s="189"/>
      <c r="L21" s="183"/>
    </row>
    <row r="22" spans="1:21" s="193" customFormat="1" ht="39.75" customHeight="1">
      <c r="A22" s="191" t="s">
        <v>650</v>
      </c>
      <c r="B22" s="251">
        <f>'表20'!E7</f>
        <v>52.15686274509804</v>
      </c>
      <c r="C22" s="192">
        <v>0</v>
      </c>
      <c r="D22" s="192">
        <v>0</v>
      </c>
      <c r="E22" s="192">
        <v>0</v>
      </c>
      <c r="F22" s="192">
        <v>0</v>
      </c>
      <c r="G22" s="192">
        <v>0</v>
      </c>
      <c r="H22" s="192">
        <v>0</v>
      </c>
      <c r="I22" s="192">
        <v>52</v>
      </c>
      <c r="J22" s="192">
        <v>51</v>
      </c>
      <c r="K22" s="192">
        <v>55</v>
      </c>
      <c r="L22" s="192">
        <v>51</v>
      </c>
      <c r="M22" s="197"/>
      <c r="N22" s="197"/>
      <c r="O22" s="197"/>
      <c r="P22" s="197"/>
      <c r="Q22" s="197"/>
      <c r="R22" s="197"/>
      <c r="S22" s="197"/>
      <c r="T22" s="197"/>
      <c r="U22" s="197"/>
    </row>
    <row r="23" spans="1:12" ht="15.75">
      <c r="A23" s="55"/>
      <c r="B23" s="55"/>
      <c r="C23" s="55"/>
      <c r="D23" s="55"/>
      <c r="E23" s="55"/>
      <c r="F23" s="55"/>
      <c r="G23" s="55"/>
      <c r="H23" s="55"/>
      <c r="I23" s="55"/>
      <c r="J23" s="55"/>
      <c r="K23" s="55"/>
      <c r="L23" s="55"/>
    </row>
    <row r="24" spans="1:12" s="26" customFormat="1" ht="21.75" customHeight="1">
      <c r="A24" s="478"/>
      <c r="B24" s="478"/>
      <c r="C24" s="478"/>
      <c r="D24" s="478"/>
      <c r="E24" s="478"/>
      <c r="F24" s="478"/>
      <c r="G24" s="478"/>
      <c r="H24" s="478"/>
      <c r="I24" s="478"/>
      <c r="J24" s="478"/>
      <c r="K24" s="478"/>
      <c r="L24" s="478"/>
    </row>
    <row r="26" spans="1:12" ht="16.5">
      <c r="A26" s="402"/>
      <c r="B26" s="402"/>
      <c r="C26" s="402"/>
      <c r="D26" s="402"/>
      <c r="E26" s="402"/>
      <c r="F26" s="402"/>
      <c r="G26" s="402"/>
      <c r="H26" s="402"/>
      <c r="I26" s="402"/>
      <c r="J26" s="402"/>
      <c r="K26" s="402"/>
      <c r="L26" s="402"/>
    </row>
    <row r="35" spans="1:12" ht="15.75">
      <c r="A35" s="467" t="str">
        <f>"-"&amp;Sheet1!D7&amp;"-"</f>
        <v>-58-</v>
      </c>
      <c r="B35" s="467"/>
      <c r="C35" s="467"/>
      <c r="D35" s="467"/>
      <c r="E35" s="467"/>
      <c r="F35" s="467" t="str">
        <f>"-"&amp;Sheet1!E7&amp;"-"</f>
        <v>-59-</v>
      </c>
      <c r="G35" s="467"/>
      <c r="H35" s="467"/>
      <c r="I35" s="467"/>
      <c r="J35" s="467"/>
      <c r="K35" s="467"/>
      <c r="L35" s="467"/>
    </row>
  </sheetData>
  <sheetProtection/>
  <mergeCells count="10">
    <mergeCell ref="A1:E1"/>
    <mergeCell ref="F1:L1"/>
    <mergeCell ref="A2:D2"/>
    <mergeCell ref="G2:K2"/>
    <mergeCell ref="A35:E35"/>
    <mergeCell ref="F35:L35"/>
    <mergeCell ref="A24:E24"/>
    <mergeCell ref="F24:L24"/>
    <mergeCell ref="A26:E26"/>
    <mergeCell ref="F26:L26"/>
  </mergeCells>
  <printOptions/>
  <pageMargins left="0.7086614173228347" right="0.7086614173228347" top="0.7480314960629921" bottom="0.7480314960629921" header="0.31496062992125984" footer="0.31496062992125984"/>
  <pageSetup horizontalDpi="600" verticalDpi="600" orientation="portrait" pageOrder="overThenDown" paperSize="8" scale="140" r:id="rId1"/>
  <colBreaks count="1" manualBreakCount="1">
    <brk id="5" max="65535" man="1"/>
  </colBreaks>
</worksheet>
</file>

<file path=xl/worksheets/sheet11.xml><?xml version="1.0" encoding="utf-8"?>
<worksheet xmlns="http://schemas.openxmlformats.org/spreadsheetml/2006/main" xmlns:r="http://schemas.openxmlformats.org/officeDocument/2006/relationships">
  <dimension ref="A1:AN49"/>
  <sheetViews>
    <sheetView view="pageBreakPreview" zoomScale="60" zoomScaleNormal="70" zoomScalePageLayoutView="75" workbookViewId="0" topLeftCell="A1">
      <selection activeCell="A1" sqref="A1:S1"/>
    </sheetView>
  </sheetViews>
  <sheetFormatPr defaultColWidth="9.00390625" defaultRowHeight="16.5"/>
  <cols>
    <col min="1" max="1" width="3.00390625" style="18" customWidth="1"/>
    <col min="2" max="2" width="8.75390625" style="18" customWidth="1"/>
    <col min="3" max="3" width="11.625" style="18" customWidth="1"/>
    <col min="4" max="4" width="10.125" style="18" customWidth="1"/>
    <col min="5" max="5" width="10.625" style="18" customWidth="1"/>
    <col min="6" max="6" width="12.125" style="18" customWidth="1"/>
    <col min="7" max="7" width="7.75390625" style="18" customWidth="1"/>
    <col min="8" max="8" width="8.25390625" style="18" hidden="1" customWidth="1"/>
    <col min="9" max="9" width="7.625" style="18" hidden="1" customWidth="1"/>
    <col min="10" max="16" width="8.00390625" style="18" hidden="1" customWidth="1"/>
    <col min="17" max="25" width="9.125" style="18" customWidth="1"/>
    <col min="26" max="27" width="9.625" style="18" customWidth="1"/>
    <col min="28" max="29" width="10.125" style="18" customWidth="1"/>
    <col min="30" max="16384" width="9.00390625" style="18" customWidth="1"/>
  </cols>
  <sheetData>
    <row r="1" spans="1:30" s="22" customFormat="1" ht="19.5" customHeight="1">
      <c r="A1" s="501" t="s">
        <v>308</v>
      </c>
      <c r="B1" s="501"/>
      <c r="C1" s="501"/>
      <c r="D1" s="501"/>
      <c r="E1" s="501"/>
      <c r="F1" s="501"/>
      <c r="G1" s="501"/>
      <c r="H1" s="501"/>
      <c r="I1" s="501"/>
      <c r="J1" s="501"/>
      <c r="K1" s="501"/>
      <c r="L1" s="501"/>
      <c r="M1" s="501"/>
      <c r="N1" s="501"/>
      <c r="O1" s="501"/>
      <c r="P1" s="501"/>
      <c r="Q1" s="501"/>
      <c r="R1" s="501"/>
      <c r="S1" s="501"/>
      <c r="T1" s="502" t="s">
        <v>326</v>
      </c>
      <c r="U1" s="502"/>
      <c r="V1" s="502"/>
      <c r="W1" s="502"/>
      <c r="X1" s="502"/>
      <c r="Y1" s="502"/>
      <c r="Z1" s="502"/>
      <c r="AA1" s="502"/>
      <c r="AB1" s="502"/>
      <c r="AC1" s="502"/>
      <c r="AD1" s="141"/>
    </row>
    <row r="2" spans="1:29" ht="15.75" customHeight="1">
      <c r="A2" s="473" t="s">
        <v>556</v>
      </c>
      <c r="B2" s="473"/>
      <c r="C2" s="473"/>
      <c r="D2" s="473"/>
      <c r="E2" s="473"/>
      <c r="F2" s="473"/>
      <c r="G2" s="473"/>
      <c r="H2" s="473"/>
      <c r="I2" s="473"/>
      <c r="J2" s="473"/>
      <c r="K2" s="473"/>
      <c r="L2" s="473"/>
      <c r="M2" s="473"/>
      <c r="N2" s="473"/>
      <c r="O2" s="473"/>
      <c r="P2" s="473"/>
      <c r="Q2" s="473"/>
      <c r="R2" s="473"/>
      <c r="S2" s="142" t="s">
        <v>185</v>
      </c>
      <c r="T2" s="503" t="s">
        <v>557</v>
      </c>
      <c r="U2" s="503"/>
      <c r="V2" s="503"/>
      <c r="W2" s="503"/>
      <c r="X2" s="503"/>
      <c r="Y2" s="503"/>
      <c r="Z2" s="503"/>
      <c r="AA2" s="141"/>
      <c r="AB2" s="146" t="s">
        <v>254</v>
      </c>
      <c r="AC2" s="142"/>
    </row>
    <row r="3" spans="1:29" s="57" customFormat="1" ht="35.25" customHeight="1">
      <c r="A3" s="508"/>
      <c r="B3" s="509"/>
      <c r="C3" s="510"/>
      <c r="D3" s="490" t="s">
        <v>9</v>
      </c>
      <c r="E3" s="491"/>
      <c r="F3" s="492"/>
      <c r="G3" s="493" t="s">
        <v>100</v>
      </c>
      <c r="H3" s="108"/>
      <c r="I3" s="108"/>
      <c r="J3" s="108"/>
      <c r="K3" s="108"/>
      <c r="L3" s="108"/>
      <c r="M3" s="108"/>
      <c r="N3" s="108"/>
      <c r="O3" s="108"/>
      <c r="P3" s="108" t="s">
        <v>99</v>
      </c>
      <c r="Q3" s="490" t="s">
        <v>259</v>
      </c>
      <c r="R3" s="505"/>
      <c r="S3" s="505"/>
      <c r="T3" s="505" t="s">
        <v>258</v>
      </c>
      <c r="U3" s="505"/>
      <c r="V3" s="505"/>
      <c r="W3" s="505"/>
      <c r="X3" s="505"/>
      <c r="Y3" s="506"/>
      <c r="Z3" s="507" t="s">
        <v>222</v>
      </c>
      <c r="AA3" s="505"/>
      <c r="AB3" s="505"/>
      <c r="AC3" s="505"/>
    </row>
    <row r="4" spans="1:29" s="57" customFormat="1" ht="61.5" customHeight="1">
      <c r="A4" s="511"/>
      <c r="B4" s="511"/>
      <c r="C4" s="512"/>
      <c r="D4" s="108" t="s">
        <v>225</v>
      </c>
      <c r="E4" s="108" t="s">
        <v>223</v>
      </c>
      <c r="F4" s="108" t="s">
        <v>224</v>
      </c>
      <c r="G4" s="494"/>
      <c r="H4" s="108" t="s">
        <v>101</v>
      </c>
      <c r="I4" s="108" t="s">
        <v>102</v>
      </c>
      <c r="J4" s="104" t="s">
        <v>103</v>
      </c>
      <c r="K4" s="104" t="s">
        <v>104</v>
      </c>
      <c r="L4" s="108" t="s">
        <v>105</v>
      </c>
      <c r="M4" s="108" t="s">
        <v>106</v>
      </c>
      <c r="N4" s="108" t="s">
        <v>107</v>
      </c>
      <c r="O4" s="108" t="s">
        <v>108</v>
      </c>
      <c r="P4" s="109" t="s">
        <v>109</v>
      </c>
      <c r="Q4" s="71" t="s">
        <v>244</v>
      </c>
      <c r="R4" s="71" t="s">
        <v>245</v>
      </c>
      <c r="S4" s="71" t="s">
        <v>246</v>
      </c>
      <c r="T4" s="33" t="s">
        <v>247</v>
      </c>
      <c r="U4" s="33" t="s">
        <v>248</v>
      </c>
      <c r="V4" s="71" t="s">
        <v>249</v>
      </c>
      <c r="W4" s="71" t="s">
        <v>250</v>
      </c>
      <c r="X4" s="71" t="s">
        <v>251</v>
      </c>
      <c r="Y4" s="71" t="s">
        <v>444</v>
      </c>
      <c r="Z4" s="69" t="s">
        <v>492</v>
      </c>
      <c r="AA4" s="68" t="s">
        <v>495</v>
      </c>
      <c r="AB4" s="68" t="s">
        <v>494</v>
      </c>
      <c r="AC4" s="32" t="s">
        <v>493</v>
      </c>
    </row>
    <row r="5" spans="1:29" s="57" customFormat="1" ht="15.75" customHeight="1">
      <c r="A5" s="508" t="s">
        <v>117</v>
      </c>
      <c r="B5" s="513"/>
      <c r="C5" s="78" t="s">
        <v>121</v>
      </c>
      <c r="D5" s="238">
        <f>D8+'17(續1)'!D5+'17(續完)'!D5</f>
        <v>31388</v>
      </c>
      <c r="E5" s="238">
        <f>E8+'17(續1)'!E5+'17(續完)'!E5</f>
        <v>31383</v>
      </c>
      <c r="F5" s="209">
        <f>F8+'17(續1)'!F5+'17(續完)'!F5</f>
        <v>5</v>
      </c>
      <c r="G5" s="74">
        <f>(D8*G8+'17(續1)'!D5*'17(續1)'!G5+'17(續完)'!D5*'17(續完)'!G5)/'17'!D5</f>
        <v>29.88645342168982</v>
      </c>
      <c r="H5" s="74"/>
      <c r="I5" s="74"/>
      <c r="J5" s="74"/>
      <c r="K5" s="74"/>
      <c r="L5" s="74"/>
      <c r="M5" s="74"/>
      <c r="N5" s="74"/>
      <c r="O5" s="74"/>
      <c r="P5" s="74"/>
      <c r="Q5" s="209">
        <f>Q8+'17(續1)'!Q5+'17(續完)'!Q5</f>
        <v>3</v>
      </c>
      <c r="R5" s="209">
        <f>R8+'17(續1)'!R5+'17(續完)'!R5</f>
        <v>2230</v>
      </c>
      <c r="S5" s="209">
        <f>S8+'17(續1)'!S5+'17(續完)'!S5</f>
        <v>14190</v>
      </c>
      <c r="T5" s="209">
        <f>T8+'17(續1)'!T5+'17(續完)'!T5</f>
        <v>9573</v>
      </c>
      <c r="U5" s="209">
        <f>U8+'17(續1)'!U5+'17(續完)'!U5</f>
        <v>3511</v>
      </c>
      <c r="V5" s="209">
        <f>V8+'17(續1)'!V5+'17(續完)'!V5</f>
        <v>1336</v>
      </c>
      <c r="W5" s="209">
        <f>W8+'17(續1)'!W5+'17(續完)'!W5</f>
        <v>410</v>
      </c>
      <c r="X5" s="209">
        <f>X8+'17(續1)'!X5+'17(續完)'!X5</f>
        <v>118</v>
      </c>
      <c r="Y5" s="209">
        <f>Y8+'17(續1)'!Y5+'17(續完)'!Y5</f>
        <v>17</v>
      </c>
      <c r="Z5" s="209">
        <f>Z8+'17(續1)'!Z5+'17(續完)'!Z5</f>
        <v>7532</v>
      </c>
      <c r="AA5" s="209">
        <f>AA8+'17(續1)'!AA5+'17(續完)'!AA5</f>
        <v>23484</v>
      </c>
      <c r="AB5" s="209">
        <f>AB8+'17(續1)'!AB5+'17(續完)'!AB5</f>
        <v>369</v>
      </c>
      <c r="AC5" s="209">
        <f>AC8+'17(續1)'!AC5+'17(續完)'!AC5</f>
        <v>2</v>
      </c>
    </row>
    <row r="6" spans="1:29" s="57" customFormat="1" ht="15.75" customHeight="1">
      <c r="A6" s="514"/>
      <c r="B6" s="515"/>
      <c r="C6" s="82" t="s">
        <v>122</v>
      </c>
      <c r="D6" s="6">
        <f>D9+'17(續1)'!D6+'17(續完)'!D6</f>
        <v>14277</v>
      </c>
      <c r="E6" s="6">
        <f>E9+'17(續1)'!E6+'17(續完)'!E6</f>
        <v>14272</v>
      </c>
      <c r="F6" s="210">
        <f>F9+'17(續1)'!F6+'17(續完)'!F6</f>
        <v>5</v>
      </c>
      <c r="G6" s="6">
        <f>(D9*G9+'17(續1)'!D6*'17(續1)'!G6+'17(續完)'!D6*'17(續完)'!G6)/'17'!D6</f>
        <v>31.09644883378861</v>
      </c>
      <c r="H6" s="6"/>
      <c r="I6" s="6"/>
      <c r="J6" s="6"/>
      <c r="K6" s="6"/>
      <c r="L6" s="6"/>
      <c r="M6" s="6"/>
      <c r="N6" s="6"/>
      <c r="O6" s="6"/>
      <c r="P6" s="6"/>
      <c r="Q6" s="210">
        <f>Q9+'17(續1)'!Q6+'17(續完)'!Q6</f>
        <v>0</v>
      </c>
      <c r="R6" s="210">
        <f>R9+'17(續1)'!R6+'17(續完)'!R6</f>
        <v>329</v>
      </c>
      <c r="S6" s="210">
        <f>S9+'17(續1)'!S6+'17(續完)'!S6</f>
        <v>5691</v>
      </c>
      <c r="T6" s="210">
        <f>T9+'17(續1)'!T6+'17(續完)'!T6</f>
        <v>5103</v>
      </c>
      <c r="U6" s="210">
        <f>U9+'17(續1)'!U6+'17(續完)'!U6</f>
        <v>1981</v>
      </c>
      <c r="V6" s="210">
        <f>V9+'17(續1)'!V6+'17(續完)'!V6</f>
        <v>775</v>
      </c>
      <c r="W6" s="210">
        <f>W9+'17(續1)'!W6+'17(續完)'!W6</f>
        <v>290</v>
      </c>
      <c r="X6" s="210">
        <f>X9+'17(續1)'!X6+'17(續完)'!X6</f>
        <v>95</v>
      </c>
      <c r="Y6" s="210">
        <f>Y9+'17(續1)'!Y6+'17(續完)'!Y6</f>
        <v>13</v>
      </c>
      <c r="Z6" s="210">
        <f>Z9+'17(續1)'!Z6+'17(續完)'!Z6</f>
        <v>4390</v>
      </c>
      <c r="AA6" s="210">
        <f>AA9+'17(續1)'!AA6+'17(續完)'!AA6</f>
        <v>9716</v>
      </c>
      <c r="AB6" s="210">
        <f>AB9+'17(續1)'!AB6+'17(續完)'!AB6</f>
        <v>168</v>
      </c>
      <c r="AC6" s="221">
        <f>AC9+'17(續1)'!AC6+'17(續完)'!AC6</f>
        <v>2</v>
      </c>
    </row>
    <row r="7" spans="1:40" s="202" customFormat="1" ht="15.75" customHeight="1">
      <c r="A7" s="516"/>
      <c r="B7" s="517"/>
      <c r="C7" s="82" t="s">
        <v>123</v>
      </c>
      <c r="D7" s="6">
        <f>D10+'17(續1)'!D7+'17(續完)'!D7</f>
        <v>17111</v>
      </c>
      <c r="E7" s="6">
        <f>E10+'17(續1)'!E7+'17(續完)'!E7</f>
        <v>17111</v>
      </c>
      <c r="F7" s="210">
        <f>F10+'17(續1)'!F7+'17(續完)'!F7</f>
        <v>0</v>
      </c>
      <c r="G7" s="6">
        <f>(D10*G10+'17(續1)'!D7*'17(續1)'!G7+'17(續完)'!D7*'17(續完)'!G7)/'17'!D7</f>
        <v>29</v>
      </c>
      <c r="H7" s="20"/>
      <c r="I7" s="20"/>
      <c r="J7" s="20"/>
      <c r="K7" s="20"/>
      <c r="L7" s="20"/>
      <c r="M7" s="20"/>
      <c r="N7" s="20"/>
      <c r="O7" s="20"/>
      <c r="P7" s="20"/>
      <c r="Q7" s="210">
        <f>Q10+'17(續1)'!Q7+'17(續完)'!Q7</f>
        <v>3</v>
      </c>
      <c r="R7" s="210">
        <f>R10+'17(續1)'!R7+'17(續完)'!R7</f>
        <v>1901</v>
      </c>
      <c r="S7" s="210">
        <f>S10+'17(續1)'!S7+'17(續完)'!S7</f>
        <v>8499</v>
      </c>
      <c r="T7" s="210">
        <f>T10+'17(續1)'!T7+'17(續完)'!T7</f>
        <v>4470</v>
      </c>
      <c r="U7" s="210">
        <f>U10+'17(續1)'!U7+'17(續完)'!U7</f>
        <v>1530</v>
      </c>
      <c r="V7" s="210">
        <f>V10+'17(續1)'!V7+'17(續完)'!V7</f>
        <v>561</v>
      </c>
      <c r="W7" s="210">
        <f>W10+'17(續1)'!W7+'17(續完)'!W7</f>
        <v>120</v>
      </c>
      <c r="X7" s="210">
        <f>X10+'17(續1)'!X7+'17(續完)'!X7</f>
        <v>23</v>
      </c>
      <c r="Y7" s="210">
        <f>Y10+'17(續1)'!Y7+'17(續完)'!Y7</f>
        <v>4</v>
      </c>
      <c r="Z7" s="210">
        <f>Z10+'17(續1)'!Z7+'17(續完)'!Z7</f>
        <v>3142</v>
      </c>
      <c r="AA7" s="210">
        <f>AA10+'17(續1)'!AA7+'17(續完)'!AA7</f>
        <v>13768</v>
      </c>
      <c r="AB7" s="210">
        <f>AB10+'17(續1)'!AB7+'17(續完)'!AB7</f>
        <v>201</v>
      </c>
      <c r="AC7" s="210">
        <f>AC10+'17(續1)'!AC7+'17(續完)'!AC7</f>
        <v>0</v>
      </c>
      <c r="AD7" s="211"/>
      <c r="AE7" s="211"/>
      <c r="AF7" s="211"/>
      <c r="AG7" s="211"/>
      <c r="AH7" s="211"/>
      <c r="AI7" s="211"/>
      <c r="AJ7" s="211"/>
      <c r="AK7" s="211"/>
      <c r="AL7" s="211"/>
      <c r="AM7" s="211"/>
      <c r="AN7" s="211"/>
    </row>
    <row r="8" spans="1:29" s="57" customFormat="1" ht="15" customHeight="1">
      <c r="A8" s="485" t="s">
        <v>138</v>
      </c>
      <c r="B8" s="504" t="s">
        <v>115</v>
      </c>
      <c r="C8" s="201" t="s">
        <v>151</v>
      </c>
      <c r="D8" s="207">
        <f aca="true" t="shared" si="0" ref="D8:E10">D11+D14+D17+D20+D23+D26+D29+D32+D35+D38</f>
        <v>19950</v>
      </c>
      <c r="E8" s="203">
        <f t="shared" si="0"/>
        <v>19950</v>
      </c>
      <c r="F8" s="36">
        <v>0</v>
      </c>
      <c r="G8" s="36">
        <f>(D11*G11+D14*G14+D17*G17+D20*G20+D23*G23+D26*G26+D29*G29+D32*G32+D35*G35+D38*G38)/D8</f>
        <v>29.844862155388473</v>
      </c>
      <c r="H8" s="36"/>
      <c r="I8" s="36"/>
      <c r="J8" s="36"/>
      <c r="K8" s="36"/>
      <c r="L8" s="36"/>
      <c r="M8" s="36"/>
      <c r="N8" s="36"/>
      <c r="O8" s="36"/>
      <c r="P8" s="36"/>
      <c r="Q8" s="36">
        <v>0</v>
      </c>
      <c r="R8" s="203">
        <f aca="true" t="shared" si="1" ref="R8:AB8">R11+R14+R17+R20+R23+R26+R29+R32+R35+R38</f>
        <v>1182</v>
      </c>
      <c r="S8" s="203">
        <f t="shared" si="1"/>
        <v>9278</v>
      </c>
      <c r="T8" s="203">
        <f t="shared" si="1"/>
        <v>6429</v>
      </c>
      <c r="U8" s="203">
        <f t="shared" si="1"/>
        <v>2111</v>
      </c>
      <c r="V8" s="203">
        <f t="shared" si="1"/>
        <v>694</v>
      </c>
      <c r="W8" s="203">
        <f t="shared" si="1"/>
        <v>201</v>
      </c>
      <c r="X8" s="203">
        <f t="shared" si="1"/>
        <v>49</v>
      </c>
      <c r="Y8" s="203">
        <f t="shared" si="1"/>
        <v>6</v>
      </c>
      <c r="Z8" s="203">
        <f t="shared" si="1"/>
        <v>5811</v>
      </c>
      <c r="AA8" s="203">
        <f t="shared" si="1"/>
        <v>14125</v>
      </c>
      <c r="AB8" s="203">
        <f t="shared" si="1"/>
        <v>14</v>
      </c>
      <c r="AC8" s="36">
        <v>0</v>
      </c>
    </row>
    <row r="9" spans="1:29" s="57" customFormat="1" ht="15" customHeight="1">
      <c r="A9" s="486"/>
      <c r="B9" s="486"/>
      <c r="C9" s="82" t="s">
        <v>189</v>
      </c>
      <c r="D9" s="208">
        <f t="shared" si="0"/>
        <v>9172</v>
      </c>
      <c r="E9" s="204">
        <f t="shared" si="0"/>
        <v>9172</v>
      </c>
      <c r="F9" s="6">
        <v>0</v>
      </c>
      <c r="G9" s="6">
        <v>31</v>
      </c>
      <c r="H9" s="6"/>
      <c r="I9" s="6"/>
      <c r="J9" s="6"/>
      <c r="K9" s="6"/>
      <c r="L9" s="6"/>
      <c r="M9" s="6"/>
      <c r="N9" s="6"/>
      <c r="O9" s="6"/>
      <c r="P9" s="6"/>
      <c r="Q9" s="6">
        <v>0</v>
      </c>
      <c r="R9" s="204">
        <f aca="true" t="shared" si="2" ref="R9:AB9">R12+R15+R18+R21+R24+R27+R30+R33+R36+R39</f>
        <v>155</v>
      </c>
      <c r="S9" s="204">
        <f t="shared" si="2"/>
        <v>3746</v>
      </c>
      <c r="T9" s="204">
        <f t="shared" si="2"/>
        <v>3445</v>
      </c>
      <c r="U9" s="204">
        <f t="shared" si="2"/>
        <v>1209</v>
      </c>
      <c r="V9" s="204">
        <f t="shared" si="2"/>
        <v>414</v>
      </c>
      <c r="W9" s="204">
        <f t="shared" si="2"/>
        <v>156</v>
      </c>
      <c r="X9" s="204">
        <f t="shared" si="2"/>
        <v>41</v>
      </c>
      <c r="Y9" s="204">
        <f t="shared" si="2"/>
        <v>6</v>
      </c>
      <c r="Z9" s="204">
        <f t="shared" si="2"/>
        <v>3318</v>
      </c>
      <c r="AA9" s="204">
        <f t="shared" si="2"/>
        <v>5845</v>
      </c>
      <c r="AB9" s="204">
        <f t="shared" si="2"/>
        <v>9</v>
      </c>
      <c r="AC9" s="6">
        <v>0</v>
      </c>
    </row>
    <row r="10" spans="1:29" s="57" customFormat="1" ht="15" customHeight="1">
      <c r="A10" s="486"/>
      <c r="B10" s="495"/>
      <c r="C10" s="82" t="s">
        <v>190</v>
      </c>
      <c r="D10" s="208">
        <f t="shared" si="0"/>
        <v>10778</v>
      </c>
      <c r="E10" s="204">
        <f t="shared" si="0"/>
        <v>10778</v>
      </c>
      <c r="F10" s="6">
        <v>0</v>
      </c>
      <c r="G10" s="6">
        <v>29</v>
      </c>
      <c r="H10" s="6"/>
      <c r="I10" s="6"/>
      <c r="J10" s="6"/>
      <c r="K10" s="6"/>
      <c r="L10" s="6"/>
      <c r="M10" s="6"/>
      <c r="N10" s="6"/>
      <c r="O10" s="6"/>
      <c r="P10" s="6"/>
      <c r="Q10" s="6">
        <v>0</v>
      </c>
      <c r="R10" s="204">
        <f aca="true" t="shared" si="3" ref="R10:AB10">R13+R16+R19+R22+R25+R28+R31+R34+R37+R40</f>
        <v>1027</v>
      </c>
      <c r="S10" s="204">
        <f t="shared" si="3"/>
        <v>5532</v>
      </c>
      <c r="T10" s="204">
        <f t="shared" si="3"/>
        <v>2984</v>
      </c>
      <c r="U10" s="204">
        <f t="shared" si="3"/>
        <v>902</v>
      </c>
      <c r="V10" s="204">
        <f t="shared" si="3"/>
        <v>280</v>
      </c>
      <c r="W10" s="204">
        <f t="shared" si="3"/>
        <v>45</v>
      </c>
      <c r="X10" s="204">
        <f t="shared" si="3"/>
        <v>8</v>
      </c>
      <c r="Y10" s="204">
        <f t="shared" si="3"/>
        <v>0</v>
      </c>
      <c r="Z10" s="204">
        <f t="shared" si="3"/>
        <v>2493</v>
      </c>
      <c r="AA10" s="204">
        <f t="shared" si="3"/>
        <v>8280</v>
      </c>
      <c r="AB10" s="204">
        <f t="shared" si="3"/>
        <v>5</v>
      </c>
      <c r="AC10" s="6">
        <v>0</v>
      </c>
    </row>
    <row r="11" spans="1:29" s="57" customFormat="1" ht="15" customHeight="1">
      <c r="A11" s="486"/>
      <c r="B11" s="482" t="s">
        <v>90</v>
      </c>
      <c r="C11" s="112" t="s">
        <v>113</v>
      </c>
      <c r="D11" s="207">
        <v>1011</v>
      </c>
      <c r="E11" s="36">
        <v>1011</v>
      </c>
      <c r="F11" s="36">
        <v>0</v>
      </c>
      <c r="G11" s="36">
        <v>29</v>
      </c>
      <c r="H11" s="36"/>
      <c r="I11" s="36"/>
      <c r="J11" s="36"/>
      <c r="K11" s="36"/>
      <c r="L11" s="36"/>
      <c r="M11" s="36"/>
      <c r="N11" s="36"/>
      <c r="O11" s="36"/>
      <c r="P11" s="36"/>
      <c r="Q11" s="36">
        <v>0</v>
      </c>
      <c r="R11" s="36">
        <v>64</v>
      </c>
      <c r="S11" s="36">
        <v>531</v>
      </c>
      <c r="T11" s="36">
        <v>296</v>
      </c>
      <c r="U11" s="36">
        <v>93</v>
      </c>
      <c r="V11" s="36">
        <v>21</v>
      </c>
      <c r="W11" s="36">
        <v>3</v>
      </c>
      <c r="X11" s="36">
        <v>3</v>
      </c>
      <c r="Y11" s="36">
        <v>0</v>
      </c>
      <c r="Z11" s="36">
        <v>128</v>
      </c>
      <c r="AA11" s="36">
        <v>881</v>
      </c>
      <c r="AB11" s="36">
        <v>2</v>
      </c>
      <c r="AC11" s="36">
        <v>0</v>
      </c>
    </row>
    <row r="12" spans="1:29" s="57" customFormat="1" ht="15" customHeight="1">
      <c r="A12" s="486"/>
      <c r="B12" s="483"/>
      <c r="C12" s="82" t="s">
        <v>64</v>
      </c>
      <c r="D12" s="208">
        <v>526</v>
      </c>
      <c r="E12" s="6">
        <v>526</v>
      </c>
      <c r="F12" s="6">
        <v>0</v>
      </c>
      <c r="G12" s="6">
        <v>30</v>
      </c>
      <c r="H12" s="6"/>
      <c r="I12" s="6"/>
      <c r="J12" s="6"/>
      <c r="K12" s="6"/>
      <c r="L12" s="6"/>
      <c r="M12" s="6"/>
      <c r="N12" s="6"/>
      <c r="O12" s="6"/>
      <c r="P12" s="6"/>
      <c r="Q12" s="6">
        <v>0</v>
      </c>
      <c r="R12" s="6">
        <v>7</v>
      </c>
      <c r="S12" s="6">
        <v>268</v>
      </c>
      <c r="T12" s="6">
        <v>177</v>
      </c>
      <c r="U12" s="6">
        <v>58</v>
      </c>
      <c r="V12" s="6">
        <v>10</v>
      </c>
      <c r="W12" s="6">
        <v>3</v>
      </c>
      <c r="X12" s="6">
        <v>3</v>
      </c>
      <c r="Y12" s="6">
        <v>0</v>
      </c>
      <c r="Z12" s="6">
        <v>87</v>
      </c>
      <c r="AA12" s="6">
        <v>439</v>
      </c>
      <c r="AB12" s="6">
        <v>0</v>
      </c>
      <c r="AC12" s="6">
        <v>0</v>
      </c>
    </row>
    <row r="13" spans="1:29" s="57" customFormat="1" ht="15" customHeight="1">
      <c r="A13" s="486"/>
      <c r="B13" s="484"/>
      <c r="C13" s="82" t="s">
        <v>65</v>
      </c>
      <c r="D13" s="208">
        <v>485</v>
      </c>
      <c r="E13" s="6">
        <v>485</v>
      </c>
      <c r="F13" s="6">
        <v>0</v>
      </c>
      <c r="G13" s="6">
        <v>28</v>
      </c>
      <c r="H13" s="6"/>
      <c r="I13" s="6"/>
      <c r="J13" s="6"/>
      <c r="K13" s="6"/>
      <c r="L13" s="6"/>
      <c r="M13" s="6"/>
      <c r="N13" s="6"/>
      <c r="O13" s="6"/>
      <c r="P13" s="6"/>
      <c r="Q13" s="6">
        <v>0</v>
      </c>
      <c r="R13" s="6">
        <v>57</v>
      </c>
      <c r="S13" s="6">
        <v>263</v>
      </c>
      <c r="T13" s="6">
        <v>119</v>
      </c>
      <c r="U13" s="6">
        <v>35</v>
      </c>
      <c r="V13" s="6">
        <v>11</v>
      </c>
      <c r="W13" s="6">
        <v>0</v>
      </c>
      <c r="X13" s="6">
        <v>0</v>
      </c>
      <c r="Y13" s="6">
        <v>0</v>
      </c>
      <c r="Z13" s="6">
        <v>41</v>
      </c>
      <c r="AA13" s="6">
        <v>442</v>
      </c>
      <c r="AB13" s="6">
        <v>2</v>
      </c>
      <c r="AC13" s="6">
        <v>0</v>
      </c>
    </row>
    <row r="14" spans="1:29" s="57" customFormat="1" ht="15" customHeight="1">
      <c r="A14" s="486"/>
      <c r="B14" s="482" t="s">
        <v>91</v>
      </c>
      <c r="C14" s="112" t="s">
        <v>113</v>
      </c>
      <c r="D14" s="207">
        <v>1321</v>
      </c>
      <c r="E14" s="36">
        <v>1321</v>
      </c>
      <c r="F14" s="36">
        <v>0</v>
      </c>
      <c r="G14" s="36">
        <v>30</v>
      </c>
      <c r="H14" s="36"/>
      <c r="I14" s="36"/>
      <c r="J14" s="36"/>
      <c r="K14" s="36"/>
      <c r="L14" s="36"/>
      <c r="M14" s="36"/>
      <c r="N14" s="36"/>
      <c r="O14" s="36"/>
      <c r="P14" s="36"/>
      <c r="Q14" s="36">
        <v>0</v>
      </c>
      <c r="R14" s="36">
        <v>92</v>
      </c>
      <c r="S14" s="36">
        <v>669</v>
      </c>
      <c r="T14" s="36">
        <v>400</v>
      </c>
      <c r="U14" s="36">
        <v>127</v>
      </c>
      <c r="V14" s="36">
        <v>28</v>
      </c>
      <c r="W14" s="36">
        <v>4</v>
      </c>
      <c r="X14" s="36">
        <v>1</v>
      </c>
      <c r="Y14" s="36">
        <v>0</v>
      </c>
      <c r="Z14" s="36">
        <v>116</v>
      </c>
      <c r="AA14" s="36">
        <v>1203</v>
      </c>
      <c r="AB14" s="36">
        <v>2</v>
      </c>
      <c r="AC14" s="36">
        <v>0</v>
      </c>
    </row>
    <row r="15" spans="1:29" s="57" customFormat="1" ht="15" customHeight="1">
      <c r="A15" s="486"/>
      <c r="B15" s="483"/>
      <c r="C15" s="82" t="s">
        <v>64</v>
      </c>
      <c r="D15" s="208">
        <v>600</v>
      </c>
      <c r="E15" s="6">
        <v>600</v>
      </c>
      <c r="F15" s="6">
        <v>0</v>
      </c>
      <c r="G15" s="6">
        <v>32</v>
      </c>
      <c r="H15" s="6"/>
      <c r="I15" s="6"/>
      <c r="J15" s="6"/>
      <c r="K15" s="6"/>
      <c r="L15" s="6"/>
      <c r="M15" s="6"/>
      <c r="N15" s="6"/>
      <c r="O15" s="6"/>
      <c r="P15" s="6"/>
      <c r="Q15" s="6">
        <v>0</v>
      </c>
      <c r="R15" s="6">
        <v>15</v>
      </c>
      <c r="S15" s="6">
        <v>261</v>
      </c>
      <c r="T15" s="6">
        <v>233</v>
      </c>
      <c r="U15" s="6">
        <v>70</v>
      </c>
      <c r="V15" s="6">
        <v>16</v>
      </c>
      <c r="W15" s="6">
        <v>4</v>
      </c>
      <c r="X15" s="6">
        <v>1</v>
      </c>
      <c r="Y15" s="6">
        <v>0</v>
      </c>
      <c r="Z15" s="6">
        <v>74</v>
      </c>
      <c r="AA15" s="6">
        <v>525</v>
      </c>
      <c r="AB15" s="6">
        <v>1</v>
      </c>
      <c r="AC15" s="6">
        <v>0</v>
      </c>
    </row>
    <row r="16" spans="1:29" s="57" customFormat="1" ht="15" customHeight="1">
      <c r="A16" s="486"/>
      <c r="B16" s="484"/>
      <c r="C16" s="82" t="s">
        <v>65</v>
      </c>
      <c r="D16" s="208">
        <v>721</v>
      </c>
      <c r="E16" s="6">
        <v>721</v>
      </c>
      <c r="F16" s="6">
        <v>0</v>
      </c>
      <c r="G16" s="6">
        <v>28</v>
      </c>
      <c r="H16" s="6"/>
      <c r="I16" s="6"/>
      <c r="J16" s="6"/>
      <c r="K16" s="6"/>
      <c r="L16" s="6"/>
      <c r="M16" s="6"/>
      <c r="N16" s="6"/>
      <c r="O16" s="6"/>
      <c r="P16" s="6"/>
      <c r="Q16" s="6">
        <v>0</v>
      </c>
      <c r="R16" s="6">
        <v>77</v>
      </c>
      <c r="S16" s="6">
        <v>408</v>
      </c>
      <c r="T16" s="6">
        <v>167</v>
      </c>
      <c r="U16" s="6">
        <v>57</v>
      </c>
      <c r="V16" s="6">
        <v>12</v>
      </c>
      <c r="W16" s="6">
        <v>0</v>
      </c>
      <c r="X16" s="6">
        <v>0</v>
      </c>
      <c r="Y16" s="6">
        <v>0</v>
      </c>
      <c r="Z16" s="6">
        <v>42</v>
      </c>
      <c r="AA16" s="6">
        <v>678</v>
      </c>
      <c r="AB16" s="6">
        <v>1</v>
      </c>
      <c r="AC16" s="6">
        <v>0</v>
      </c>
    </row>
    <row r="17" spans="1:29" s="57" customFormat="1" ht="15" customHeight="1">
      <c r="A17" s="486"/>
      <c r="B17" s="482" t="s">
        <v>92</v>
      </c>
      <c r="C17" s="112" t="s">
        <v>113</v>
      </c>
      <c r="D17" s="207">
        <v>1205</v>
      </c>
      <c r="E17" s="36">
        <v>1205</v>
      </c>
      <c r="F17" s="36">
        <v>0</v>
      </c>
      <c r="G17" s="36">
        <v>30</v>
      </c>
      <c r="H17" s="36"/>
      <c r="I17" s="36"/>
      <c r="J17" s="36"/>
      <c r="K17" s="36"/>
      <c r="L17" s="36"/>
      <c r="M17" s="36"/>
      <c r="N17" s="36"/>
      <c r="O17" s="36"/>
      <c r="P17" s="36"/>
      <c r="Q17" s="36">
        <v>0</v>
      </c>
      <c r="R17" s="36">
        <v>62</v>
      </c>
      <c r="S17" s="36">
        <v>543</v>
      </c>
      <c r="T17" s="36">
        <v>424</v>
      </c>
      <c r="U17" s="36">
        <v>121</v>
      </c>
      <c r="V17" s="36">
        <v>41</v>
      </c>
      <c r="W17" s="36">
        <v>13</v>
      </c>
      <c r="X17" s="36">
        <v>1</v>
      </c>
      <c r="Y17" s="36">
        <v>0</v>
      </c>
      <c r="Z17" s="36">
        <v>98</v>
      </c>
      <c r="AA17" s="36">
        <v>1106</v>
      </c>
      <c r="AB17" s="36">
        <v>1</v>
      </c>
      <c r="AC17" s="36">
        <v>0</v>
      </c>
    </row>
    <row r="18" spans="1:29" s="57" customFormat="1" ht="15" customHeight="1">
      <c r="A18" s="486"/>
      <c r="B18" s="483"/>
      <c r="C18" s="82" t="s">
        <v>64</v>
      </c>
      <c r="D18" s="208">
        <v>620</v>
      </c>
      <c r="E18" s="6">
        <v>620</v>
      </c>
      <c r="F18" s="6">
        <v>0</v>
      </c>
      <c r="G18" s="6">
        <v>31</v>
      </c>
      <c r="H18" s="6"/>
      <c r="I18" s="6"/>
      <c r="J18" s="6"/>
      <c r="K18" s="6"/>
      <c r="L18" s="6"/>
      <c r="M18" s="6"/>
      <c r="N18" s="6"/>
      <c r="O18" s="6"/>
      <c r="P18" s="6"/>
      <c r="Q18" s="6">
        <v>0</v>
      </c>
      <c r="R18" s="6">
        <v>6</v>
      </c>
      <c r="S18" s="6">
        <v>239</v>
      </c>
      <c r="T18" s="6">
        <v>259</v>
      </c>
      <c r="U18" s="6">
        <v>79</v>
      </c>
      <c r="V18" s="6">
        <v>26</v>
      </c>
      <c r="W18" s="6">
        <v>10</v>
      </c>
      <c r="X18" s="6">
        <v>1</v>
      </c>
      <c r="Y18" s="6">
        <v>0</v>
      </c>
      <c r="Z18" s="6">
        <v>63</v>
      </c>
      <c r="AA18" s="6">
        <v>557</v>
      </c>
      <c r="AB18" s="6">
        <v>0</v>
      </c>
      <c r="AC18" s="6">
        <v>0</v>
      </c>
    </row>
    <row r="19" spans="1:29" s="57" customFormat="1" ht="15" customHeight="1">
      <c r="A19" s="486"/>
      <c r="B19" s="484"/>
      <c r="C19" s="82" t="s">
        <v>65</v>
      </c>
      <c r="D19" s="208">
        <v>585</v>
      </c>
      <c r="E19" s="6">
        <v>585</v>
      </c>
      <c r="F19" s="6">
        <v>0</v>
      </c>
      <c r="G19" s="6">
        <v>29</v>
      </c>
      <c r="H19" s="6"/>
      <c r="I19" s="6"/>
      <c r="J19" s="6"/>
      <c r="K19" s="6"/>
      <c r="L19" s="6"/>
      <c r="M19" s="6"/>
      <c r="N19" s="6"/>
      <c r="O19" s="6"/>
      <c r="P19" s="6"/>
      <c r="Q19" s="6">
        <v>0</v>
      </c>
      <c r="R19" s="6">
        <v>56</v>
      </c>
      <c r="S19" s="6">
        <v>304</v>
      </c>
      <c r="T19" s="6">
        <v>165</v>
      </c>
      <c r="U19" s="6">
        <v>42</v>
      </c>
      <c r="V19" s="6">
        <v>15</v>
      </c>
      <c r="W19" s="6">
        <v>3</v>
      </c>
      <c r="X19" s="6">
        <v>0</v>
      </c>
      <c r="Y19" s="6">
        <v>0</v>
      </c>
      <c r="Z19" s="6">
        <v>35</v>
      </c>
      <c r="AA19" s="6">
        <v>549</v>
      </c>
      <c r="AB19" s="6">
        <v>1</v>
      </c>
      <c r="AC19" s="6">
        <v>0</v>
      </c>
    </row>
    <row r="20" spans="1:29" s="57" customFormat="1" ht="15" customHeight="1">
      <c r="A20" s="486"/>
      <c r="B20" s="482" t="s">
        <v>93</v>
      </c>
      <c r="C20" s="112" t="s">
        <v>113</v>
      </c>
      <c r="D20" s="207">
        <v>1483</v>
      </c>
      <c r="E20" s="36">
        <v>1483</v>
      </c>
      <c r="F20" s="36">
        <v>0</v>
      </c>
      <c r="G20" s="36">
        <v>30</v>
      </c>
      <c r="H20" s="36"/>
      <c r="I20" s="36"/>
      <c r="J20" s="36"/>
      <c r="K20" s="36"/>
      <c r="L20" s="36"/>
      <c r="M20" s="36"/>
      <c r="N20" s="36"/>
      <c r="O20" s="36"/>
      <c r="P20" s="36"/>
      <c r="Q20" s="36">
        <v>0</v>
      </c>
      <c r="R20" s="36">
        <v>61</v>
      </c>
      <c r="S20" s="36">
        <v>719</v>
      </c>
      <c r="T20" s="36">
        <v>495</v>
      </c>
      <c r="U20" s="36">
        <v>157</v>
      </c>
      <c r="V20" s="36">
        <v>38</v>
      </c>
      <c r="W20" s="36">
        <v>8</v>
      </c>
      <c r="X20" s="36">
        <v>4</v>
      </c>
      <c r="Y20" s="36">
        <v>1</v>
      </c>
      <c r="Z20" s="36">
        <v>311</v>
      </c>
      <c r="AA20" s="36">
        <v>1169</v>
      </c>
      <c r="AB20" s="36">
        <v>3</v>
      </c>
      <c r="AC20" s="36">
        <v>0</v>
      </c>
    </row>
    <row r="21" spans="1:29" s="57" customFormat="1" ht="15" customHeight="1">
      <c r="A21" s="486"/>
      <c r="B21" s="483"/>
      <c r="C21" s="82" t="s">
        <v>64</v>
      </c>
      <c r="D21" s="208">
        <v>722</v>
      </c>
      <c r="E21" s="6">
        <v>722</v>
      </c>
      <c r="F21" s="6">
        <v>0</v>
      </c>
      <c r="G21" s="6">
        <v>31</v>
      </c>
      <c r="H21" s="6"/>
      <c r="I21" s="6"/>
      <c r="J21" s="6"/>
      <c r="K21" s="6"/>
      <c r="L21" s="6"/>
      <c r="M21" s="6"/>
      <c r="N21" s="6"/>
      <c r="O21" s="6"/>
      <c r="P21" s="6"/>
      <c r="Q21" s="6">
        <v>0</v>
      </c>
      <c r="R21" s="6">
        <v>10</v>
      </c>
      <c r="S21" s="6">
        <v>294</v>
      </c>
      <c r="T21" s="6">
        <v>279</v>
      </c>
      <c r="U21" s="6">
        <v>101</v>
      </c>
      <c r="V21" s="6">
        <v>27</v>
      </c>
      <c r="W21" s="6">
        <v>6</v>
      </c>
      <c r="X21" s="6">
        <v>4</v>
      </c>
      <c r="Y21" s="6">
        <v>1</v>
      </c>
      <c r="Z21" s="6">
        <v>181</v>
      </c>
      <c r="AA21" s="6">
        <v>538</v>
      </c>
      <c r="AB21" s="6">
        <v>3</v>
      </c>
      <c r="AC21" s="6">
        <v>0</v>
      </c>
    </row>
    <row r="22" spans="1:29" s="57" customFormat="1" ht="15" customHeight="1">
      <c r="A22" s="496" t="s">
        <v>445</v>
      </c>
      <c r="B22" s="484"/>
      <c r="C22" s="82" t="s">
        <v>65</v>
      </c>
      <c r="D22" s="208">
        <v>761</v>
      </c>
      <c r="E22" s="6">
        <v>761</v>
      </c>
      <c r="F22" s="6">
        <v>0</v>
      </c>
      <c r="G22" s="6">
        <v>29</v>
      </c>
      <c r="H22" s="6"/>
      <c r="I22" s="6"/>
      <c r="J22" s="6"/>
      <c r="K22" s="6"/>
      <c r="L22" s="6"/>
      <c r="M22" s="6"/>
      <c r="N22" s="6"/>
      <c r="O22" s="6"/>
      <c r="P22" s="6"/>
      <c r="Q22" s="6">
        <v>0</v>
      </c>
      <c r="R22" s="6">
        <v>51</v>
      </c>
      <c r="S22" s="6">
        <v>425</v>
      </c>
      <c r="T22" s="6">
        <v>216</v>
      </c>
      <c r="U22" s="41">
        <v>56</v>
      </c>
      <c r="V22" s="6">
        <v>11</v>
      </c>
      <c r="W22" s="6">
        <v>2</v>
      </c>
      <c r="X22" s="6">
        <v>0</v>
      </c>
      <c r="Y22" s="6">
        <v>0</v>
      </c>
      <c r="Z22" s="6">
        <v>130</v>
      </c>
      <c r="AA22" s="6">
        <v>631</v>
      </c>
      <c r="AB22" s="6">
        <v>0</v>
      </c>
      <c r="AC22" s="6">
        <v>0</v>
      </c>
    </row>
    <row r="23" spans="1:29" s="57" customFormat="1" ht="15" customHeight="1">
      <c r="A23" s="497"/>
      <c r="B23" s="482" t="s">
        <v>94</v>
      </c>
      <c r="C23" s="112" t="s">
        <v>113</v>
      </c>
      <c r="D23" s="207">
        <v>1994</v>
      </c>
      <c r="E23" s="36">
        <v>1994</v>
      </c>
      <c r="F23" s="36">
        <v>0</v>
      </c>
      <c r="G23" s="36">
        <v>30</v>
      </c>
      <c r="H23" s="36"/>
      <c r="I23" s="36"/>
      <c r="J23" s="36"/>
      <c r="K23" s="36"/>
      <c r="L23" s="36"/>
      <c r="M23" s="36"/>
      <c r="N23" s="36"/>
      <c r="O23" s="36"/>
      <c r="P23" s="36"/>
      <c r="Q23" s="36">
        <v>0</v>
      </c>
      <c r="R23" s="36">
        <v>87</v>
      </c>
      <c r="S23" s="36">
        <v>898</v>
      </c>
      <c r="T23" s="36">
        <v>677</v>
      </c>
      <c r="U23" s="36">
        <v>222</v>
      </c>
      <c r="V23" s="36">
        <v>76</v>
      </c>
      <c r="W23" s="36">
        <v>33</v>
      </c>
      <c r="X23" s="36">
        <v>1</v>
      </c>
      <c r="Y23" s="36">
        <v>0</v>
      </c>
      <c r="Z23" s="36">
        <v>195</v>
      </c>
      <c r="AA23" s="36">
        <v>1798</v>
      </c>
      <c r="AB23" s="36">
        <v>1</v>
      </c>
      <c r="AC23" s="36">
        <v>0</v>
      </c>
    </row>
    <row r="24" spans="1:29" s="57" customFormat="1" ht="15" customHeight="1">
      <c r="A24" s="498"/>
      <c r="B24" s="483"/>
      <c r="C24" s="82" t="s">
        <v>64</v>
      </c>
      <c r="D24" s="208">
        <v>964</v>
      </c>
      <c r="E24" s="6">
        <v>964</v>
      </c>
      <c r="F24" s="6">
        <v>0</v>
      </c>
      <c r="G24" s="6">
        <v>31</v>
      </c>
      <c r="H24" s="6"/>
      <c r="I24" s="6"/>
      <c r="J24" s="6"/>
      <c r="K24" s="6"/>
      <c r="L24" s="6"/>
      <c r="M24" s="6"/>
      <c r="N24" s="6"/>
      <c r="O24" s="6"/>
      <c r="P24" s="6"/>
      <c r="Q24" s="6">
        <v>0</v>
      </c>
      <c r="R24" s="6">
        <v>13</v>
      </c>
      <c r="S24" s="6">
        <v>364</v>
      </c>
      <c r="T24" s="6">
        <v>375</v>
      </c>
      <c r="U24" s="6">
        <v>139</v>
      </c>
      <c r="V24" s="6">
        <v>46</v>
      </c>
      <c r="W24" s="6">
        <v>26</v>
      </c>
      <c r="X24" s="6">
        <v>1</v>
      </c>
      <c r="Y24" s="6">
        <v>0</v>
      </c>
      <c r="Z24" s="6">
        <v>117</v>
      </c>
      <c r="AA24" s="6">
        <v>846</v>
      </c>
      <c r="AB24" s="6">
        <v>1</v>
      </c>
      <c r="AC24" s="6">
        <v>0</v>
      </c>
    </row>
    <row r="25" spans="1:29" s="57" customFormat="1" ht="15" customHeight="1">
      <c r="A25" s="499"/>
      <c r="B25" s="484"/>
      <c r="C25" s="82" t="s">
        <v>65</v>
      </c>
      <c r="D25" s="208">
        <v>1030</v>
      </c>
      <c r="E25" s="6">
        <v>1030</v>
      </c>
      <c r="F25" s="6">
        <v>0</v>
      </c>
      <c r="G25" s="6">
        <v>29</v>
      </c>
      <c r="H25" s="6"/>
      <c r="I25" s="6"/>
      <c r="J25" s="6"/>
      <c r="K25" s="6"/>
      <c r="L25" s="6"/>
      <c r="M25" s="6"/>
      <c r="N25" s="6"/>
      <c r="O25" s="6"/>
      <c r="P25" s="6"/>
      <c r="Q25" s="6">
        <v>0</v>
      </c>
      <c r="R25" s="6">
        <v>74</v>
      </c>
      <c r="S25" s="6">
        <v>534</v>
      </c>
      <c r="T25" s="6">
        <v>302</v>
      </c>
      <c r="U25" s="6">
        <v>83</v>
      </c>
      <c r="V25" s="6">
        <v>30</v>
      </c>
      <c r="W25" s="6">
        <v>7</v>
      </c>
      <c r="X25" s="6">
        <v>0</v>
      </c>
      <c r="Y25" s="6">
        <v>0</v>
      </c>
      <c r="Z25" s="6">
        <v>78</v>
      </c>
      <c r="AA25" s="6">
        <v>952</v>
      </c>
      <c r="AB25" s="6">
        <v>0</v>
      </c>
      <c r="AC25" s="6">
        <v>0</v>
      </c>
    </row>
    <row r="26" spans="1:29" s="57" customFormat="1" ht="15" customHeight="1">
      <c r="A26" s="497"/>
      <c r="B26" s="482" t="s">
        <v>95</v>
      </c>
      <c r="C26" s="112" t="s">
        <v>113</v>
      </c>
      <c r="D26" s="207">
        <v>2281</v>
      </c>
      <c r="E26" s="36">
        <v>2281</v>
      </c>
      <c r="F26" s="36">
        <v>0</v>
      </c>
      <c r="G26" s="36">
        <v>30</v>
      </c>
      <c r="H26" s="36"/>
      <c r="I26" s="36"/>
      <c r="J26" s="36"/>
      <c r="K26" s="36"/>
      <c r="L26" s="36"/>
      <c r="M26" s="36"/>
      <c r="N26" s="36"/>
      <c r="O26" s="36"/>
      <c r="P26" s="36"/>
      <c r="Q26" s="36">
        <v>0</v>
      </c>
      <c r="R26" s="36">
        <v>151</v>
      </c>
      <c r="S26" s="36">
        <v>1061</v>
      </c>
      <c r="T26" s="36">
        <v>701</v>
      </c>
      <c r="U26" s="36">
        <v>252</v>
      </c>
      <c r="V26" s="36">
        <v>92</v>
      </c>
      <c r="W26" s="36">
        <v>18</v>
      </c>
      <c r="X26" s="36">
        <v>4</v>
      </c>
      <c r="Y26" s="36">
        <v>2</v>
      </c>
      <c r="Z26" s="36">
        <v>267</v>
      </c>
      <c r="AA26" s="36">
        <v>2012</v>
      </c>
      <c r="AB26" s="36">
        <v>2</v>
      </c>
      <c r="AC26" s="36">
        <v>0</v>
      </c>
    </row>
    <row r="27" spans="1:29" s="57" customFormat="1" ht="15" customHeight="1">
      <c r="A27" s="497"/>
      <c r="B27" s="483"/>
      <c r="C27" s="82" t="s">
        <v>64</v>
      </c>
      <c r="D27" s="208">
        <v>1016</v>
      </c>
      <c r="E27" s="6">
        <v>1016</v>
      </c>
      <c r="F27" s="6">
        <v>0</v>
      </c>
      <c r="G27" s="6">
        <v>31</v>
      </c>
      <c r="H27" s="6"/>
      <c r="I27" s="6"/>
      <c r="J27" s="6"/>
      <c r="K27" s="6"/>
      <c r="L27" s="6"/>
      <c r="M27" s="6"/>
      <c r="N27" s="6"/>
      <c r="O27" s="6"/>
      <c r="P27" s="6"/>
      <c r="Q27" s="6">
        <v>0</v>
      </c>
      <c r="R27" s="6">
        <v>15</v>
      </c>
      <c r="S27" s="6">
        <v>403</v>
      </c>
      <c r="T27" s="6">
        <v>371</v>
      </c>
      <c r="U27" s="6">
        <v>146</v>
      </c>
      <c r="V27" s="6">
        <v>63</v>
      </c>
      <c r="W27" s="6">
        <v>13</v>
      </c>
      <c r="X27" s="6">
        <v>3</v>
      </c>
      <c r="Y27" s="6">
        <v>2</v>
      </c>
      <c r="Z27" s="6">
        <v>151</v>
      </c>
      <c r="AA27" s="6">
        <v>864</v>
      </c>
      <c r="AB27" s="6">
        <v>1</v>
      </c>
      <c r="AC27" s="6">
        <v>0</v>
      </c>
    </row>
    <row r="28" spans="1:29" s="57" customFormat="1" ht="15" customHeight="1">
      <c r="A28" s="497"/>
      <c r="B28" s="484"/>
      <c r="C28" s="82" t="s">
        <v>65</v>
      </c>
      <c r="D28" s="208">
        <v>1265</v>
      </c>
      <c r="E28" s="6">
        <v>1265</v>
      </c>
      <c r="F28" s="6">
        <v>0</v>
      </c>
      <c r="G28" s="6">
        <v>29</v>
      </c>
      <c r="H28" s="6"/>
      <c r="I28" s="6"/>
      <c r="J28" s="6"/>
      <c r="K28" s="6"/>
      <c r="L28" s="6"/>
      <c r="M28" s="6"/>
      <c r="N28" s="6"/>
      <c r="O28" s="6"/>
      <c r="P28" s="6"/>
      <c r="Q28" s="6">
        <v>0</v>
      </c>
      <c r="R28" s="6">
        <v>136</v>
      </c>
      <c r="S28" s="6">
        <v>658</v>
      </c>
      <c r="T28" s="6">
        <v>330</v>
      </c>
      <c r="U28" s="6">
        <v>106</v>
      </c>
      <c r="V28" s="6">
        <v>29</v>
      </c>
      <c r="W28" s="6">
        <v>5</v>
      </c>
      <c r="X28" s="6">
        <v>1</v>
      </c>
      <c r="Y28" s="6">
        <v>0</v>
      </c>
      <c r="Z28" s="6">
        <v>116</v>
      </c>
      <c r="AA28" s="6">
        <v>1148</v>
      </c>
      <c r="AB28" s="6">
        <v>1</v>
      </c>
      <c r="AC28" s="6">
        <v>0</v>
      </c>
    </row>
    <row r="29" spans="1:29" s="57" customFormat="1" ht="15" customHeight="1">
      <c r="A29" s="497"/>
      <c r="B29" s="482" t="s">
        <v>96</v>
      </c>
      <c r="C29" s="112" t="s">
        <v>113</v>
      </c>
      <c r="D29" s="207">
        <v>2133</v>
      </c>
      <c r="E29" s="36">
        <v>2133</v>
      </c>
      <c r="F29" s="36">
        <v>0</v>
      </c>
      <c r="G29" s="36">
        <v>30</v>
      </c>
      <c r="H29" s="36"/>
      <c r="I29" s="36"/>
      <c r="J29" s="36"/>
      <c r="K29" s="36"/>
      <c r="L29" s="36"/>
      <c r="M29" s="36"/>
      <c r="N29" s="36"/>
      <c r="O29" s="36"/>
      <c r="P29" s="36"/>
      <c r="Q29" s="36">
        <v>0</v>
      </c>
      <c r="R29" s="36">
        <v>112</v>
      </c>
      <c r="S29" s="36">
        <v>1009</v>
      </c>
      <c r="T29" s="36">
        <v>681</v>
      </c>
      <c r="U29" s="36">
        <v>219</v>
      </c>
      <c r="V29" s="36">
        <v>81</v>
      </c>
      <c r="W29" s="36">
        <v>24</v>
      </c>
      <c r="X29" s="36">
        <v>7</v>
      </c>
      <c r="Y29" s="36">
        <v>0</v>
      </c>
      <c r="Z29" s="36">
        <v>1049</v>
      </c>
      <c r="AA29" s="36">
        <v>1082</v>
      </c>
      <c r="AB29" s="36">
        <v>2</v>
      </c>
      <c r="AC29" s="36">
        <v>0</v>
      </c>
    </row>
    <row r="30" spans="1:29" s="57" customFormat="1" ht="15" customHeight="1">
      <c r="A30" s="497"/>
      <c r="B30" s="483"/>
      <c r="C30" s="82" t="s">
        <v>64</v>
      </c>
      <c r="D30" s="208">
        <v>1082</v>
      </c>
      <c r="E30" s="6">
        <v>1082</v>
      </c>
      <c r="F30" s="6">
        <v>0</v>
      </c>
      <c r="G30" s="6">
        <v>31</v>
      </c>
      <c r="H30" s="6"/>
      <c r="I30" s="6"/>
      <c r="J30" s="6"/>
      <c r="K30" s="6"/>
      <c r="L30" s="6"/>
      <c r="M30" s="6"/>
      <c r="N30" s="6"/>
      <c r="O30" s="6"/>
      <c r="P30" s="6"/>
      <c r="Q30" s="6">
        <v>0</v>
      </c>
      <c r="R30" s="6">
        <v>14</v>
      </c>
      <c r="S30" s="6">
        <v>465</v>
      </c>
      <c r="T30" s="6">
        <v>387</v>
      </c>
      <c r="U30" s="6">
        <v>136</v>
      </c>
      <c r="V30" s="6">
        <v>53</v>
      </c>
      <c r="W30" s="6">
        <v>21</v>
      </c>
      <c r="X30" s="6">
        <v>6</v>
      </c>
      <c r="Y30" s="6">
        <v>0</v>
      </c>
      <c r="Z30" s="6">
        <v>644</v>
      </c>
      <c r="AA30" s="6">
        <v>436</v>
      </c>
      <c r="AB30" s="6">
        <v>2</v>
      </c>
      <c r="AC30" s="6">
        <v>0</v>
      </c>
    </row>
    <row r="31" spans="1:29" s="57" customFormat="1" ht="15" customHeight="1">
      <c r="A31" s="497"/>
      <c r="B31" s="484"/>
      <c r="C31" s="82" t="s">
        <v>65</v>
      </c>
      <c r="D31" s="208">
        <v>1051</v>
      </c>
      <c r="E31" s="6">
        <v>1051</v>
      </c>
      <c r="F31" s="6">
        <v>0</v>
      </c>
      <c r="G31" s="6">
        <v>29</v>
      </c>
      <c r="H31" s="6"/>
      <c r="I31" s="6"/>
      <c r="J31" s="6"/>
      <c r="K31" s="6"/>
      <c r="L31" s="6"/>
      <c r="M31" s="6"/>
      <c r="N31" s="6"/>
      <c r="O31" s="6"/>
      <c r="P31" s="6"/>
      <c r="Q31" s="6">
        <v>0</v>
      </c>
      <c r="R31" s="6">
        <v>98</v>
      </c>
      <c r="S31" s="6">
        <v>544</v>
      </c>
      <c r="T31" s="6">
        <v>294</v>
      </c>
      <c r="U31" s="6">
        <v>83</v>
      </c>
      <c r="V31" s="6">
        <v>28</v>
      </c>
      <c r="W31" s="6">
        <v>3</v>
      </c>
      <c r="X31" s="6">
        <v>1</v>
      </c>
      <c r="Y31" s="6">
        <v>0</v>
      </c>
      <c r="Z31" s="6">
        <v>405</v>
      </c>
      <c r="AA31" s="6">
        <v>646</v>
      </c>
      <c r="AB31" s="6">
        <v>0</v>
      </c>
      <c r="AC31" s="6">
        <v>0</v>
      </c>
    </row>
    <row r="32" spans="1:29" s="57" customFormat="1" ht="15" customHeight="1">
      <c r="A32" s="497"/>
      <c r="B32" s="482" t="s">
        <v>97</v>
      </c>
      <c r="C32" s="112" t="s">
        <v>113</v>
      </c>
      <c r="D32" s="207">
        <v>2084</v>
      </c>
      <c r="E32" s="36">
        <v>2084</v>
      </c>
      <c r="F32" s="36">
        <v>0</v>
      </c>
      <c r="G32" s="36">
        <v>29</v>
      </c>
      <c r="H32" s="36"/>
      <c r="I32" s="36"/>
      <c r="J32" s="36"/>
      <c r="K32" s="36"/>
      <c r="L32" s="36"/>
      <c r="M32" s="36"/>
      <c r="N32" s="36"/>
      <c r="O32" s="36"/>
      <c r="P32" s="36"/>
      <c r="Q32" s="36">
        <v>0</v>
      </c>
      <c r="R32" s="36">
        <v>120</v>
      </c>
      <c r="S32" s="36">
        <v>1039</v>
      </c>
      <c r="T32" s="36">
        <v>638</v>
      </c>
      <c r="U32" s="36">
        <v>195</v>
      </c>
      <c r="V32" s="36">
        <v>71</v>
      </c>
      <c r="W32" s="36">
        <v>16</v>
      </c>
      <c r="X32" s="36">
        <v>4</v>
      </c>
      <c r="Y32" s="36">
        <v>1</v>
      </c>
      <c r="Z32" s="36">
        <v>922</v>
      </c>
      <c r="AA32" s="36">
        <v>1162</v>
      </c>
      <c r="AB32" s="36">
        <v>0</v>
      </c>
      <c r="AC32" s="36">
        <v>0</v>
      </c>
    </row>
    <row r="33" spans="1:29" s="57" customFormat="1" ht="15" customHeight="1">
      <c r="A33" s="497"/>
      <c r="B33" s="483"/>
      <c r="C33" s="82" t="s">
        <v>64</v>
      </c>
      <c r="D33" s="208">
        <v>923</v>
      </c>
      <c r="E33" s="6">
        <v>923</v>
      </c>
      <c r="F33" s="6">
        <v>0</v>
      </c>
      <c r="G33" s="6">
        <v>30</v>
      </c>
      <c r="H33" s="6"/>
      <c r="I33" s="6"/>
      <c r="J33" s="6"/>
      <c r="K33" s="6"/>
      <c r="L33" s="6"/>
      <c r="M33" s="6"/>
      <c r="N33" s="6"/>
      <c r="O33" s="6"/>
      <c r="P33" s="6"/>
      <c r="Q33" s="6">
        <v>0</v>
      </c>
      <c r="R33" s="6">
        <v>17</v>
      </c>
      <c r="S33" s="6">
        <v>418</v>
      </c>
      <c r="T33" s="6">
        <v>325</v>
      </c>
      <c r="U33" s="6">
        <v>106</v>
      </c>
      <c r="V33" s="6">
        <v>41</v>
      </c>
      <c r="W33" s="6">
        <v>11</v>
      </c>
      <c r="X33" s="6">
        <v>4</v>
      </c>
      <c r="Y33" s="6">
        <v>1</v>
      </c>
      <c r="Z33" s="6">
        <v>517</v>
      </c>
      <c r="AA33" s="6">
        <v>406</v>
      </c>
      <c r="AB33" s="6">
        <v>0</v>
      </c>
      <c r="AC33" s="6">
        <v>0</v>
      </c>
    </row>
    <row r="34" spans="1:29" s="57" customFormat="1" ht="15" customHeight="1">
      <c r="A34" s="497"/>
      <c r="B34" s="484"/>
      <c r="C34" s="82" t="s">
        <v>65</v>
      </c>
      <c r="D34" s="208">
        <v>1161</v>
      </c>
      <c r="E34" s="6">
        <v>1161</v>
      </c>
      <c r="F34" s="6">
        <v>0</v>
      </c>
      <c r="G34" s="6">
        <v>29</v>
      </c>
      <c r="H34" s="6"/>
      <c r="I34" s="6"/>
      <c r="J34" s="6"/>
      <c r="K34" s="6"/>
      <c r="L34" s="6"/>
      <c r="M34" s="6"/>
      <c r="N34" s="6"/>
      <c r="O34" s="6"/>
      <c r="P34" s="6"/>
      <c r="Q34" s="6">
        <v>0</v>
      </c>
      <c r="R34" s="6">
        <v>103</v>
      </c>
      <c r="S34" s="6">
        <v>621</v>
      </c>
      <c r="T34" s="6">
        <v>313</v>
      </c>
      <c r="U34" s="6">
        <v>89</v>
      </c>
      <c r="V34" s="6">
        <v>30</v>
      </c>
      <c r="W34" s="6">
        <v>5</v>
      </c>
      <c r="X34" s="6">
        <v>0</v>
      </c>
      <c r="Y34" s="6">
        <v>0</v>
      </c>
      <c r="Z34" s="6">
        <v>405</v>
      </c>
      <c r="AA34" s="6">
        <v>756</v>
      </c>
      <c r="AB34" s="6">
        <v>0</v>
      </c>
      <c r="AC34" s="6">
        <v>0</v>
      </c>
    </row>
    <row r="35" spans="1:29" s="57" customFormat="1" ht="15" customHeight="1">
      <c r="A35" s="497"/>
      <c r="B35" s="482" t="s">
        <v>519</v>
      </c>
      <c r="C35" s="112" t="s">
        <v>113</v>
      </c>
      <c r="D35" s="207">
        <v>3095</v>
      </c>
      <c r="E35" s="36">
        <v>3095</v>
      </c>
      <c r="F35" s="36">
        <v>0</v>
      </c>
      <c r="G35" s="36">
        <v>30</v>
      </c>
      <c r="H35" s="36"/>
      <c r="I35" s="36"/>
      <c r="J35" s="36"/>
      <c r="K35" s="36"/>
      <c r="L35" s="36"/>
      <c r="M35" s="36"/>
      <c r="N35" s="36"/>
      <c r="O35" s="36"/>
      <c r="P35" s="36"/>
      <c r="Q35" s="36">
        <v>0</v>
      </c>
      <c r="R35" s="36">
        <v>205</v>
      </c>
      <c r="S35" s="36">
        <v>1445</v>
      </c>
      <c r="T35" s="36">
        <v>994</v>
      </c>
      <c r="U35" s="36">
        <v>308</v>
      </c>
      <c r="V35" s="36">
        <v>103</v>
      </c>
      <c r="W35" s="36">
        <v>35</v>
      </c>
      <c r="X35" s="36">
        <v>5</v>
      </c>
      <c r="Y35" s="36">
        <v>0</v>
      </c>
      <c r="Z35" s="36">
        <v>1325</v>
      </c>
      <c r="AA35" s="36">
        <v>1769</v>
      </c>
      <c r="AB35" s="36">
        <v>1</v>
      </c>
      <c r="AC35" s="36">
        <v>0</v>
      </c>
    </row>
    <row r="36" spans="1:29" s="57" customFormat="1" ht="15" customHeight="1">
      <c r="A36" s="497"/>
      <c r="B36" s="483"/>
      <c r="C36" s="82" t="s">
        <v>64</v>
      </c>
      <c r="D36" s="208">
        <v>1297</v>
      </c>
      <c r="E36" s="6">
        <v>1297</v>
      </c>
      <c r="F36" s="6">
        <v>0</v>
      </c>
      <c r="G36" s="6">
        <v>31</v>
      </c>
      <c r="H36" s="6"/>
      <c r="I36" s="6"/>
      <c r="J36" s="6"/>
      <c r="K36" s="6"/>
      <c r="L36" s="6"/>
      <c r="M36" s="6"/>
      <c r="N36" s="6"/>
      <c r="O36" s="6"/>
      <c r="P36" s="6"/>
      <c r="Q36" s="6">
        <v>0</v>
      </c>
      <c r="R36" s="6">
        <v>26</v>
      </c>
      <c r="S36" s="6">
        <v>545</v>
      </c>
      <c r="T36" s="6">
        <v>484</v>
      </c>
      <c r="U36" s="6">
        <v>150</v>
      </c>
      <c r="V36" s="6">
        <v>61</v>
      </c>
      <c r="W36" s="6">
        <v>27</v>
      </c>
      <c r="X36" s="6">
        <v>4</v>
      </c>
      <c r="Y36" s="6">
        <v>0</v>
      </c>
      <c r="Z36" s="6">
        <v>714</v>
      </c>
      <c r="AA36" s="6">
        <v>582</v>
      </c>
      <c r="AB36" s="6">
        <v>1</v>
      </c>
      <c r="AC36" s="6">
        <v>0</v>
      </c>
    </row>
    <row r="37" spans="1:29" s="57" customFormat="1" ht="15" customHeight="1">
      <c r="A37" s="497"/>
      <c r="B37" s="484"/>
      <c r="C37" s="82" t="s">
        <v>65</v>
      </c>
      <c r="D37" s="280">
        <v>1798</v>
      </c>
      <c r="E37" s="6">
        <v>1798</v>
      </c>
      <c r="F37" s="6">
        <v>0</v>
      </c>
      <c r="G37" s="6">
        <v>29</v>
      </c>
      <c r="H37" s="6"/>
      <c r="I37" s="6"/>
      <c r="J37" s="6"/>
      <c r="K37" s="6"/>
      <c r="L37" s="6"/>
      <c r="M37" s="6"/>
      <c r="N37" s="6"/>
      <c r="O37" s="6"/>
      <c r="P37" s="6"/>
      <c r="Q37" s="6">
        <v>0</v>
      </c>
      <c r="R37" s="6">
        <v>179</v>
      </c>
      <c r="S37" s="6">
        <v>900</v>
      </c>
      <c r="T37" s="6">
        <v>510</v>
      </c>
      <c r="U37" s="6">
        <v>158</v>
      </c>
      <c r="V37" s="6">
        <v>42</v>
      </c>
      <c r="W37" s="6">
        <v>8</v>
      </c>
      <c r="X37" s="6">
        <v>1</v>
      </c>
      <c r="Y37" s="6">
        <v>0</v>
      </c>
      <c r="Z37" s="6">
        <v>611</v>
      </c>
      <c r="AA37" s="6">
        <v>1187</v>
      </c>
      <c r="AB37" s="6">
        <v>0</v>
      </c>
      <c r="AC37" s="6">
        <v>0</v>
      </c>
    </row>
    <row r="38" spans="1:29" ht="15" customHeight="1">
      <c r="A38" s="497"/>
      <c r="B38" s="485" t="s">
        <v>518</v>
      </c>
      <c r="C38" s="286" t="s">
        <v>544</v>
      </c>
      <c r="D38" s="301">
        <v>3343</v>
      </c>
      <c r="E38" s="301">
        <v>3343</v>
      </c>
      <c r="F38" s="301">
        <v>0</v>
      </c>
      <c r="G38" s="301">
        <v>30</v>
      </c>
      <c r="H38" s="284"/>
      <c r="I38" s="284"/>
      <c r="J38" s="284"/>
      <c r="K38" s="284"/>
      <c r="L38" s="284"/>
      <c r="M38" s="284"/>
      <c r="N38" s="284"/>
      <c r="O38" s="284"/>
      <c r="P38" s="284"/>
      <c r="Q38" s="301">
        <v>0</v>
      </c>
      <c r="R38" s="301">
        <v>228</v>
      </c>
      <c r="S38" s="301">
        <v>1364</v>
      </c>
      <c r="T38" s="301">
        <v>1123</v>
      </c>
      <c r="U38" s="301">
        <v>417</v>
      </c>
      <c r="V38" s="301">
        <v>143</v>
      </c>
      <c r="W38" s="301">
        <v>47</v>
      </c>
      <c r="X38" s="301">
        <v>19</v>
      </c>
      <c r="Y38" s="301">
        <v>2</v>
      </c>
      <c r="Z38" s="301">
        <v>1400</v>
      </c>
      <c r="AA38" s="301">
        <v>1943</v>
      </c>
      <c r="AB38" s="301">
        <v>0</v>
      </c>
      <c r="AC38" s="301">
        <v>0</v>
      </c>
    </row>
    <row r="39" spans="1:29" ht="15" customHeight="1">
      <c r="A39" s="497"/>
      <c r="B39" s="486"/>
      <c r="C39" s="305" t="s">
        <v>64</v>
      </c>
      <c r="D39" s="302">
        <v>1422</v>
      </c>
      <c r="E39" s="302">
        <v>1422</v>
      </c>
      <c r="F39" s="302">
        <v>0</v>
      </c>
      <c r="G39" s="302">
        <v>31</v>
      </c>
      <c r="H39" s="6"/>
      <c r="I39" s="6"/>
      <c r="J39" s="6"/>
      <c r="K39" s="6"/>
      <c r="L39" s="6"/>
      <c r="M39" s="6"/>
      <c r="N39" s="6"/>
      <c r="O39" s="6"/>
      <c r="P39" s="6"/>
      <c r="Q39" s="302">
        <v>0</v>
      </c>
      <c r="R39" s="302">
        <v>32</v>
      </c>
      <c r="S39" s="302">
        <v>489</v>
      </c>
      <c r="T39" s="302">
        <v>555</v>
      </c>
      <c r="U39" s="302">
        <v>224</v>
      </c>
      <c r="V39" s="302">
        <v>71</v>
      </c>
      <c r="W39" s="302">
        <v>35</v>
      </c>
      <c r="X39" s="302">
        <v>14</v>
      </c>
      <c r="Y39" s="302">
        <v>2</v>
      </c>
      <c r="Z39" s="302">
        <v>770</v>
      </c>
      <c r="AA39" s="302">
        <v>652</v>
      </c>
      <c r="AB39" s="302">
        <v>0</v>
      </c>
      <c r="AC39" s="302">
        <v>0</v>
      </c>
    </row>
    <row r="40" spans="1:29" ht="15" customHeight="1">
      <c r="A40" s="500"/>
      <c r="B40" s="495"/>
      <c r="C40" s="305" t="s">
        <v>65</v>
      </c>
      <c r="D40" s="303">
        <v>1921</v>
      </c>
      <c r="E40" s="304">
        <v>1921</v>
      </c>
      <c r="F40" s="304">
        <v>0</v>
      </c>
      <c r="G40" s="304">
        <v>29</v>
      </c>
      <c r="H40" s="20"/>
      <c r="I40" s="20"/>
      <c r="J40" s="20"/>
      <c r="K40" s="20"/>
      <c r="L40" s="20"/>
      <c r="M40" s="20"/>
      <c r="N40" s="20"/>
      <c r="O40" s="20"/>
      <c r="P40" s="20"/>
      <c r="Q40" s="304">
        <v>0</v>
      </c>
      <c r="R40" s="304">
        <v>196</v>
      </c>
      <c r="S40" s="304">
        <v>875</v>
      </c>
      <c r="T40" s="304">
        <v>568</v>
      </c>
      <c r="U40" s="304">
        <v>193</v>
      </c>
      <c r="V40" s="304">
        <v>72</v>
      </c>
      <c r="W40" s="304">
        <v>12</v>
      </c>
      <c r="X40" s="304">
        <v>5</v>
      </c>
      <c r="Y40" s="304">
        <v>0</v>
      </c>
      <c r="Z40" s="304">
        <v>630</v>
      </c>
      <c r="AA40" s="304">
        <v>1291</v>
      </c>
      <c r="AB40" s="304">
        <v>0</v>
      </c>
      <c r="AC40" s="304">
        <v>0</v>
      </c>
    </row>
    <row r="41" spans="1:29" ht="15.75" customHeight="1">
      <c r="A41" s="480" t="s">
        <v>517</v>
      </c>
      <c r="B41" s="480"/>
      <c r="C41" s="480"/>
      <c r="D41" s="481"/>
      <c r="E41" s="481"/>
      <c r="F41" s="481"/>
      <c r="G41" s="481"/>
      <c r="H41" s="481"/>
      <c r="I41" s="481"/>
      <c r="J41" s="481"/>
      <c r="K41" s="481"/>
      <c r="L41" s="481"/>
      <c r="M41" s="481"/>
      <c r="N41" s="481"/>
      <c r="O41" s="481"/>
      <c r="P41" s="481"/>
      <c r="Q41" s="481"/>
      <c r="R41" s="481"/>
      <c r="S41" s="481"/>
      <c r="T41" s="488" t="s">
        <v>227</v>
      </c>
      <c r="U41" s="488"/>
      <c r="V41" s="488"/>
      <c r="W41" s="488"/>
      <c r="X41" s="488"/>
      <c r="Y41" s="488"/>
      <c r="Z41" s="488"/>
      <c r="AA41" s="488"/>
      <c r="AB41" s="488"/>
      <c r="AC41" s="488"/>
    </row>
    <row r="42" spans="1:29" ht="28.5" customHeight="1">
      <c r="A42" s="489" t="s">
        <v>475</v>
      </c>
      <c r="B42" s="489"/>
      <c r="C42" s="489"/>
      <c r="D42" s="489"/>
      <c r="E42" s="489"/>
      <c r="F42" s="489"/>
      <c r="G42" s="489"/>
      <c r="H42" s="489"/>
      <c r="I42" s="489"/>
      <c r="J42" s="489"/>
      <c r="K42" s="489"/>
      <c r="L42" s="489"/>
      <c r="M42" s="489"/>
      <c r="N42" s="489"/>
      <c r="O42" s="489"/>
      <c r="P42" s="489"/>
      <c r="Q42" s="489"/>
      <c r="R42" s="489"/>
      <c r="S42" s="121"/>
      <c r="T42" s="479" t="s">
        <v>511</v>
      </c>
      <c r="U42" s="479"/>
      <c r="V42" s="479"/>
      <c r="W42" s="479"/>
      <c r="X42" s="479"/>
      <c r="Y42" s="479"/>
      <c r="Z42" s="479"/>
      <c r="AA42" s="479"/>
      <c r="AB42" s="479"/>
      <c r="AC42" s="479"/>
    </row>
    <row r="43" spans="1:29" ht="26.25" customHeight="1">
      <c r="A43" s="487" t="s">
        <v>320</v>
      </c>
      <c r="B43" s="487"/>
      <c r="C43" s="487"/>
      <c r="D43" s="487"/>
      <c r="E43" s="487"/>
      <c r="F43" s="487"/>
      <c r="G43" s="487"/>
      <c r="H43" s="487"/>
      <c r="I43" s="487"/>
      <c r="J43" s="487"/>
      <c r="K43" s="487"/>
      <c r="L43" s="487"/>
      <c r="M43" s="487"/>
      <c r="N43" s="487"/>
      <c r="O43" s="487"/>
      <c r="P43" s="487"/>
      <c r="Q43" s="487"/>
      <c r="R43" s="487"/>
      <c r="S43" s="487"/>
      <c r="T43" s="479" t="s">
        <v>512</v>
      </c>
      <c r="U43" s="479"/>
      <c r="V43" s="479"/>
      <c r="W43" s="479"/>
      <c r="X43" s="479"/>
      <c r="Y43" s="479"/>
      <c r="Z43" s="479"/>
      <c r="AA43" s="479"/>
      <c r="AB43" s="479"/>
      <c r="AC43" s="479"/>
    </row>
    <row r="44" spans="1:28" ht="15.75" customHeight="1">
      <c r="A44" s="121"/>
      <c r="B44" s="121"/>
      <c r="C44" s="121"/>
      <c r="D44" s="121"/>
      <c r="E44" s="121"/>
      <c r="F44" s="121"/>
      <c r="G44" s="121"/>
      <c r="H44" s="121"/>
      <c r="I44" s="121"/>
      <c r="J44" s="121"/>
      <c r="K44" s="121"/>
      <c r="L44" s="121"/>
      <c r="M44" s="121"/>
      <c r="N44" s="121"/>
      <c r="O44" s="121"/>
      <c r="P44" s="121"/>
      <c r="Q44" s="121"/>
      <c r="R44" s="121"/>
      <c r="S44" s="121"/>
      <c r="T44" s="121"/>
      <c r="V44" s="121"/>
      <c r="W44" s="121"/>
      <c r="X44" s="121"/>
      <c r="Y44" s="121"/>
      <c r="Z44" s="121"/>
      <c r="AA44" s="121"/>
      <c r="AB44" s="121"/>
    </row>
    <row r="45" spans="1:29" ht="14.25" customHeight="1">
      <c r="A45" s="140" t="s">
        <v>236</v>
      </c>
      <c r="B45" s="140"/>
      <c r="C45" s="140"/>
      <c r="D45" s="140"/>
      <c r="E45" s="140"/>
      <c r="F45" s="140"/>
      <c r="G45" s="140"/>
      <c r="H45" s="140"/>
      <c r="I45" s="140"/>
      <c r="J45" s="140"/>
      <c r="K45" s="140"/>
      <c r="L45" s="140"/>
      <c r="M45" s="140"/>
      <c r="N45" s="140"/>
      <c r="O45" s="140"/>
      <c r="P45" s="140"/>
      <c r="Q45" s="140"/>
      <c r="R45" s="140"/>
      <c r="S45" s="140"/>
      <c r="T45" s="140"/>
      <c r="U45" s="140" t="s">
        <v>253</v>
      </c>
      <c r="V45" s="140"/>
      <c r="W45" s="140"/>
      <c r="X45" s="140"/>
      <c r="Y45" s="140"/>
      <c r="Z45" s="140"/>
      <c r="AA45" s="140"/>
      <c r="AB45" s="140"/>
      <c r="AC45" s="140"/>
    </row>
    <row r="46" spans="1:29" ht="15.75">
      <c r="A46" s="140"/>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row>
    <row r="47" spans="1:28" ht="15.7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row>
    <row r="49" spans="1:29" ht="15.75">
      <c r="A49" s="467" t="str">
        <f>"-"&amp;Sheet1!B8&amp;"-"</f>
        <v>-60-</v>
      </c>
      <c r="B49" s="467"/>
      <c r="C49" s="467"/>
      <c r="D49" s="467"/>
      <c r="E49" s="467"/>
      <c r="F49" s="467"/>
      <c r="G49" s="467"/>
      <c r="H49" s="467"/>
      <c r="I49" s="467"/>
      <c r="J49" s="467"/>
      <c r="K49" s="467"/>
      <c r="L49" s="467"/>
      <c r="M49" s="467"/>
      <c r="N49" s="467"/>
      <c r="O49" s="467"/>
      <c r="P49" s="467"/>
      <c r="Q49" s="467"/>
      <c r="R49" s="467"/>
      <c r="S49" s="467"/>
      <c r="T49" s="467" t="str">
        <f>"-"&amp;Sheet1!C8&amp;"-"</f>
        <v>-61-</v>
      </c>
      <c r="U49" s="467"/>
      <c r="V49" s="467"/>
      <c r="W49" s="467"/>
      <c r="X49" s="467"/>
      <c r="Y49" s="467"/>
      <c r="Z49" s="467"/>
      <c r="AA49" s="467"/>
      <c r="AB49" s="467"/>
      <c r="AC49" s="467"/>
    </row>
  </sheetData>
  <sheetProtection/>
  <mergeCells count="32">
    <mergeCell ref="A1:S1"/>
    <mergeCell ref="T1:AC1"/>
    <mergeCell ref="T2:Z2"/>
    <mergeCell ref="A2:R2"/>
    <mergeCell ref="B8:B10"/>
    <mergeCell ref="T3:Y3"/>
    <mergeCell ref="Q3:S3"/>
    <mergeCell ref="Z3:AC3"/>
    <mergeCell ref="A3:C4"/>
    <mergeCell ref="A5:B7"/>
    <mergeCell ref="D3:F3"/>
    <mergeCell ref="G3:G4"/>
    <mergeCell ref="B11:B13"/>
    <mergeCell ref="B38:B40"/>
    <mergeCell ref="B29:B31"/>
    <mergeCell ref="A22:A40"/>
    <mergeCell ref="T49:AC49"/>
    <mergeCell ref="A49:S49"/>
    <mergeCell ref="T43:AC43"/>
    <mergeCell ref="A8:A21"/>
    <mergeCell ref="B17:B19"/>
    <mergeCell ref="A43:S43"/>
    <mergeCell ref="B26:B28"/>
    <mergeCell ref="T41:AC41"/>
    <mergeCell ref="B14:B16"/>
    <mergeCell ref="A42:R42"/>
    <mergeCell ref="T42:AC42"/>
    <mergeCell ref="A41:S41"/>
    <mergeCell ref="B23:B25"/>
    <mergeCell ref="B20:B22"/>
    <mergeCell ref="B35:B37"/>
    <mergeCell ref="B32:B34"/>
  </mergeCells>
  <printOptions/>
  <pageMargins left="0.7086614173228347" right="0.7086614173228347" top="0.7480314960629921" bottom="0.7480314960629921" header="0.31496062992125984" footer="0.31496062992125984"/>
  <pageSetup fitToWidth="2" horizontalDpi="600" verticalDpi="600" orientation="portrait" pageOrder="overThenDown" paperSize="8" scale="135" r:id="rId1"/>
  <colBreaks count="1" manualBreakCount="1">
    <brk id="19" max="65535" man="1"/>
  </colBreaks>
</worksheet>
</file>

<file path=xl/worksheets/sheet12.xml><?xml version="1.0" encoding="utf-8"?>
<worksheet xmlns="http://schemas.openxmlformats.org/spreadsheetml/2006/main" xmlns:r="http://schemas.openxmlformats.org/officeDocument/2006/relationships">
  <dimension ref="A1:AM43"/>
  <sheetViews>
    <sheetView view="pageBreakPreview" zoomScale="60" zoomScaleNormal="70" zoomScalePageLayoutView="75" workbookViewId="0" topLeftCell="A1">
      <selection activeCell="A1" sqref="A1:S1"/>
    </sheetView>
  </sheetViews>
  <sheetFormatPr defaultColWidth="9.00390625" defaultRowHeight="16.5"/>
  <cols>
    <col min="1" max="1" width="3.00390625" style="18" customWidth="1"/>
    <col min="2" max="2" width="8.75390625" style="18" customWidth="1"/>
    <col min="3" max="3" width="11.625" style="18" customWidth="1"/>
    <col min="4" max="4" width="10.125" style="18" customWidth="1"/>
    <col min="5" max="5" width="10.625" style="18" customWidth="1"/>
    <col min="6" max="6" width="12.125" style="18" customWidth="1"/>
    <col min="7" max="7" width="7.75390625" style="18" customWidth="1"/>
    <col min="8" max="8" width="8.25390625" style="18" hidden="1" customWidth="1"/>
    <col min="9" max="9" width="7.625" style="18" hidden="1" customWidth="1"/>
    <col min="10" max="16" width="8.00390625" style="18" hidden="1" customWidth="1"/>
    <col min="17" max="25" width="9.125" style="18" customWidth="1"/>
    <col min="26" max="27" width="9.625" style="18" customWidth="1"/>
    <col min="28" max="29" width="10.125" style="18" customWidth="1"/>
    <col min="30" max="16384" width="9.00390625" style="18" customWidth="1"/>
  </cols>
  <sheetData>
    <row r="1" spans="1:38" s="22" customFormat="1" ht="19.5" customHeight="1">
      <c r="A1" s="501" t="s">
        <v>404</v>
      </c>
      <c r="B1" s="501"/>
      <c r="C1" s="501"/>
      <c r="D1" s="501"/>
      <c r="E1" s="501"/>
      <c r="F1" s="501"/>
      <c r="G1" s="501"/>
      <c r="H1" s="501"/>
      <c r="I1" s="501"/>
      <c r="J1" s="501"/>
      <c r="K1" s="501"/>
      <c r="L1" s="501"/>
      <c r="M1" s="501"/>
      <c r="N1" s="501"/>
      <c r="O1" s="501"/>
      <c r="P1" s="501"/>
      <c r="Q1" s="501"/>
      <c r="R1" s="501"/>
      <c r="S1" s="501"/>
      <c r="T1" s="502" t="s">
        <v>348</v>
      </c>
      <c r="U1" s="502"/>
      <c r="V1" s="502"/>
      <c r="W1" s="502"/>
      <c r="X1" s="502"/>
      <c r="Y1" s="502"/>
      <c r="Z1" s="502"/>
      <c r="AA1" s="502"/>
      <c r="AB1" s="502"/>
      <c r="AC1" s="502"/>
      <c r="AD1" s="141"/>
      <c r="AE1" s="141"/>
      <c r="AF1" s="141"/>
      <c r="AG1" s="141"/>
      <c r="AH1" s="141"/>
      <c r="AI1" s="141"/>
      <c r="AJ1" s="141"/>
      <c r="AK1" s="141"/>
      <c r="AL1" s="141"/>
    </row>
    <row r="2" spans="1:29" ht="15.75" customHeight="1">
      <c r="A2" s="473" t="s">
        <v>556</v>
      </c>
      <c r="B2" s="473"/>
      <c r="C2" s="473"/>
      <c r="D2" s="473"/>
      <c r="E2" s="473"/>
      <c r="F2" s="473"/>
      <c r="G2" s="473"/>
      <c r="H2" s="473"/>
      <c r="I2" s="473"/>
      <c r="J2" s="473"/>
      <c r="K2" s="473"/>
      <c r="L2" s="473"/>
      <c r="M2" s="473"/>
      <c r="N2" s="473"/>
      <c r="O2" s="473"/>
      <c r="P2" s="473"/>
      <c r="Q2" s="473"/>
      <c r="R2" s="473"/>
      <c r="S2" s="142" t="s">
        <v>185</v>
      </c>
      <c r="T2" s="503" t="s">
        <v>557</v>
      </c>
      <c r="U2" s="503"/>
      <c r="V2" s="503"/>
      <c r="W2" s="503"/>
      <c r="X2" s="503"/>
      <c r="Y2" s="503"/>
      <c r="Z2" s="503"/>
      <c r="AA2" s="141"/>
      <c r="AB2" s="146" t="s">
        <v>254</v>
      </c>
      <c r="AC2" s="142"/>
    </row>
    <row r="3" spans="1:29" s="57" customFormat="1" ht="35.25" customHeight="1">
      <c r="A3" s="508"/>
      <c r="B3" s="509"/>
      <c r="C3" s="510"/>
      <c r="D3" s="490" t="s">
        <v>5</v>
      </c>
      <c r="E3" s="491"/>
      <c r="F3" s="492"/>
      <c r="G3" s="493" t="s">
        <v>100</v>
      </c>
      <c r="H3" s="108"/>
      <c r="I3" s="108"/>
      <c r="J3" s="108"/>
      <c r="K3" s="108"/>
      <c r="L3" s="108"/>
      <c r="M3" s="108"/>
      <c r="N3" s="108"/>
      <c r="O3" s="108"/>
      <c r="P3" s="108" t="s">
        <v>99</v>
      </c>
      <c r="Q3" s="490" t="s">
        <v>259</v>
      </c>
      <c r="R3" s="505"/>
      <c r="S3" s="505"/>
      <c r="T3" s="505" t="s">
        <v>258</v>
      </c>
      <c r="U3" s="505"/>
      <c r="V3" s="505"/>
      <c r="W3" s="505"/>
      <c r="X3" s="505"/>
      <c r="Y3" s="506"/>
      <c r="Z3" s="507" t="s">
        <v>222</v>
      </c>
      <c r="AA3" s="505"/>
      <c r="AB3" s="505"/>
      <c r="AC3" s="505"/>
    </row>
    <row r="4" spans="1:39" s="202" customFormat="1" ht="61.5" customHeight="1">
      <c r="A4" s="511"/>
      <c r="B4" s="511"/>
      <c r="C4" s="512"/>
      <c r="D4" s="108" t="s">
        <v>225</v>
      </c>
      <c r="E4" s="108" t="s">
        <v>223</v>
      </c>
      <c r="F4" s="108" t="s">
        <v>224</v>
      </c>
      <c r="G4" s="494"/>
      <c r="H4" s="108" t="s">
        <v>101</v>
      </c>
      <c r="I4" s="108" t="s">
        <v>102</v>
      </c>
      <c r="J4" s="104" t="s">
        <v>103</v>
      </c>
      <c r="K4" s="104" t="s">
        <v>104</v>
      </c>
      <c r="L4" s="108" t="s">
        <v>105</v>
      </c>
      <c r="M4" s="108" t="s">
        <v>106</v>
      </c>
      <c r="N4" s="108" t="s">
        <v>107</v>
      </c>
      <c r="O4" s="108" t="s">
        <v>108</v>
      </c>
      <c r="P4" s="109" t="s">
        <v>109</v>
      </c>
      <c r="Q4" s="71" t="s">
        <v>66</v>
      </c>
      <c r="R4" s="71" t="s">
        <v>67</v>
      </c>
      <c r="S4" s="71" t="s">
        <v>68</v>
      </c>
      <c r="T4" s="33" t="s">
        <v>69</v>
      </c>
      <c r="U4" s="33" t="s">
        <v>70</v>
      </c>
      <c r="V4" s="71" t="s">
        <v>71</v>
      </c>
      <c r="W4" s="71" t="s">
        <v>72</v>
      </c>
      <c r="X4" s="71" t="s">
        <v>73</v>
      </c>
      <c r="Y4" s="71" t="s">
        <v>444</v>
      </c>
      <c r="Z4" s="69" t="s">
        <v>492</v>
      </c>
      <c r="AA4" s="68" t="s">
        <v>495</v>
      </c>
      <c r="AB4" s="68" t="s">
        <v>494</v>
      </c>
      <c r="AC4" s="32" t="s">
        <v>493</v>
      </c>
      <c r="AD4" s="211"/>
      <c r="AE4" s="211"/>
      <c r="AF4" s="211"/>
      <c r="AG4" s="211"/>
      <c r="AH4" s="211"/>
      <c r="AI4" s="211"/>
      <c r="AJ4" s="211"/>
      <c r="AK4" s="211"/>
      <c r="AL4" s="211"/>
      <c r="AM4" s="211"/>
    </row>
    <row r="5" spans="1:29" s="57" customFormat="1" ht="15" customHeight="1">
      <c r="A5" s="504" t="s">
        <v>491</v>
      </c>
      <c r="B5" s="504" t="s">
        <v>115</v>
      </c>
      <c r="C5" s="201" t="s">
        <v>33</v>
      </c>
      <c r="D5" s="207">
        <f aca="true" t="shared" si="0" ref="D5:E7">D8+D11+D14+D17+D20+D23+D26+D29+D32+D35</f>
        <v>7253</v>
      </c>
      <c r="E5" s="207">
        <f t="shared" si="0"/>
        <v>7249</v>
      </c>
      <c r="F5" s="36">
        <v>4</v>
      </c>
      <c r="G5" s="36">
        <f>(D8*G8+D11*G11+D14*G14+D17*G17+D20*G20+D23*G23+D26*G26+D29*G29+D32*G32+D35*G35)/D5</f>
        <v>29.948986626223633</v>
      </c>
      <c r="H5" s="36"/>
      <c r="I5" s="36"/>
      <c r="J5" s="36"/>
      <c r="K5" s="36"/>
      <c r="L5" s="36"/>
      <c r="M5" s="36"/>
      <c r="N5" s="36"/>
      <c r="O5" s="36"/>
      <c r="P5" s="36"/>
      <c r="Q5" s="36">
        <v>0</v>
      </c>
      <c r="R5" s="207">
        <f aca="true" t="shared" si="1" ref="R5:Y7">R8+R11+R14+R17+R20+R23+R26+R29+R32+R35</f>
        <v>508</v>
      </c>
      <c r="S5" s="207">
        <f t="shared" si="1"/>
        <v>3202</v>
      </c>
      <c r="T5" s="207">
        <f t="shared" si="1"/>
        <v>2147</v>
      </c>
      <c r="U5" s="207">
        <f t="shared" si="1"/>
        <v>883</v>
      </c>
      <c r="V5" s="207">
        <f t="shared" si="1"/>
        <v>357</v>
      </c>
      <c r="W5" s="207">
        <f t="shared" si="1"/>
        <v>112</v>
      </c>
      <c r="X5" s="207">
        <f t="shared" si="1"/>
        <v>39</v>
      </c>
      <c r="Y5" s="36">
        <f>Y8+Y11+Y14+Y17+Y20+Y23+Y26+Y29+Y32+Y35</f>
        <v>5</v>
      </c>
      <c r="Z5" s="207">
        <f aca="true" t="shared" si="2" ref="Z5:AB7">Z8+Z11+Z14+Z17+Z20+Z23+Z26+Z29+Z32+Z35</f>
        <v>1468</v>
      </c>
      <c r="AA5" s="207">
        <f t="shared" si="2"/>
        <v>5616</v>
      </c>
      <c r="AB5" s="207">
        <f t="shared" si="2"/>
        <v>168</v>
      </c>
      <c r="AC5" s="36">
        <v>0</v>
      </c>
    </row>
    <row r="6" spans="1:29" s="57" customFormat="1" ht="15" customHeight="1">
      <c r="A6" s="486"/>
      <c r="B6" s="486"/>
      <c r="C6" s="82" t="s">
        <v>64</v>
      </c>
      <c r="D6" s="208">
        <f t="shared" si="0"/>
        <v>3728</v>
      </c>
      <c r="E6" s="208">
        <f t="shared" si="0"/>
        <v>3724</v>
      </c>
      <c r="F6" s="6">
        <v>4</v>
      </c>
      <c r="G6" s="6">
        <v>31</v>
      </c>
      <c r="H6" s="6"/>
      <c r="I6" s="6"/>
      <c r="J6" s="6"/>
      <c r="K6" s="6"/>
      <c r="L6" s="6"/>
      <c r="M6" s="6"/>
      <c r="N6" s="6"/>
      <c r="O6" s="6"/>
      <c r="P6" s="6"/>
      <c r="Q6" s="6">
        <v>0</v>
      </c>
      <c r="R6" s="208">
        <f t="shared" si="1"/>
        <v>110</v>
      </c>
      <c r="S6" s="208">
        <f t="shared" si="1"/>
        <v>1438</v>
      </c>
      <c r="T6" s="208">
        <f t="shared" si="1"/>
        <v>1264</v>
      </c>
      <c r="U6" s="208">
        <f t="shared" si="1"/>
        <v>561</v>
      </c>
      <c r="V6" s="208">
        <f t="shared" si="1"/>
        <v>236</v>
      </c>
      <c r="W6" s="208">
        <f t="shared" si="1"/>
        <v>82</v>
      </c>
      <c r="X6" s="208">
        <f t="shared" si="1"/>
        <v>33</v>
      </c>
      <c r="Y6" s="6">
        <f t="shared" si="1"/>
        <v>4</v>
      </c>
      <c r="Z6" s="208">
        <f t="shared" si="2"/>
        <v>928</v>
      </c>
      <c r="AA6" s="208">
        <f t="shared" si="2"/>
        <v>2719</v>
      </c>
      <c r="AB6" s="208">
        <f t="shared" si="2"/>
        <v>80</v>
      </c>
      <c r="AC6" s="6">
        <v>0</v>
      </c>
    </row>
    <row r="7" spans="1:29" s="57" customFormat="1" ht="15" customHeight="1">
      <c r="A7" s="486"/>
      <c r="B7" s="495"/>
      <c r="C7" s="82" t="s">
        <v>65</v>
      </c>
      <c r="D7" s="208">
        <f t="shared" si="0"/>
        <v>3525</v>
      </c>
      <c r="E7" s="208">
        <f t="shared" si="0"/>
        <v>3525</v>
      </c>
      <c r="F7" s="6">
        <v>0</v>
      </c>
      <c r="G7" s="6">
        <v>29</v>
      </c>
      <c r="H7" s="6"/>
      <c r="I7" s="6"/>
      <c r="J7" s="6"/>
      <c r="K7" s="6"/>
      <c r="L7" s="6"/>
      <c r="M7" s="6"/>
      <c r="N7" s="6"/>
      <c r="O7" s="6"/>
      <c r="P7" s="6"/>
      <c r="Q7" s="6">
        <v>0</v>
      </c>
      <c r="R7" s="208">
        <f t="shared" si="1"/>
        <v>398</v>
      </c>
      <c r="S7" s="208">
        <f t="shared" si="1"/>
        <v>1764</v>
      </c>
      <c r="T7" s="208">
        <f t="shared" si="1"/>
        <v>883</v>
      </c>
      <c r="U7" s="208">
        <f t="shared" si="1"/>
        <v>322</v>
      </c>
      <c r="V7" s="208">
        <f t="shared" si="1"/>
        <v>121</v>
      </c>
      <c r="W7" s="208">
        <f t="shared" si="1"/>
        <v>30</v>
      </c>
      <c r="X7" s="208">
        <f t="shared" si="1"/>
        <v>6</v>
      </c>
      <c r="Y7" s="6">
        <f t="shared" si="1"/>
        <v>1</v>
      </c>
      <c r="Z7" s="208">
        <f t="shared" si="2"/>
        <v>540</v>
      </c>
      <c r="AA7" s="208">
        <f t="shared" si="2"/>
        <v>2897</v>
      </c>
      <c r="AB7" s="208">
        <f t="shared" si="2"/>
        <v>88</v>
      </c>
      <c r="AC7" s="6">
        <v>0</v>
      </c>
    </row>
    <row r="8" spans="1:29" s="57" customFormat="1" ht="15" customHeight="1">
      <c r="A8" s="486"/>
      <c r="B8" s="482" t="s">
        <v>90</v>
      </c>
      <c r="C8" s="112" t="s">
        <v>113</v>
      </c>
      <c r="D8" s="207">
        <v>370</v>
      </c>
      <c r="E8" s="36">
        <v>370</v>
      </c>
      <c r="F8" s="36">
        <v>0</v>
      </c>
      <c r="G8" s="36">
        <v>29</v>
      </c>
      <c r="H8" s="36">
        <v>0</v>
      </c>
      <c r="I8" s="36">
        <v>29</v>
      </c>
      <c r="J8" s="36">
        <v>190</v>
      </c>
      <c r="K8" s="36">
        <v>100</v>
      </c>
      <c r="L8" s="36">
        <v>37</v>
      </c>
      <c r="M8" s="36">
        <v>13</v>
      </c>
      <c r="N8" s="36">
        <v>1</v>
      </c>
      <c r="O8" s="36">
        <v>0</v>
      </c>
      <c r="P8" s="36">
        <v>0</v>
      </c>
      <c r="Q8" s="36">
        <v>0</v>
      </c>
      <c r="R8" s="36">
        <v>29</v>
      </c>
      <c r="S8" s="36">
        <v>190</v>
      </c>
      <c r="T8" s="36">
        <v>100</v>
      </c>
      <c r="U8" s="36">
        <v>37</v>
      </c>
      <c r="V8" s="36">
        <v>13</v>
      </c>
      <c r="W8" s="36">
        <v>1</v>
      </c>
      <c r="X8" s="36">
        <v>0</v>
      </c>
      <c r="Y8" s="36">
        <v>0</v>
      </c>
      <c r="Z8" s="36">
        <v>21</v>
      </c>
      <c r="AA8" s="36">
        <v>341</v>
      </c>
      <c r="AB8" s="36">
        <v>8</v>
      </c>
      <c r="AC8" s="36">
        <v>0</v>
      </c>
    </row>
    <row r="9" spans="1:29" s="57" customFormat="1" ht="15" customHeight="1">
      <c r="A9" s="486"/>
      <c r="B9" s="483"/>
      <c r="C9" s="82" t="s">
        <v>64</v>
      </c>
      <c r="D9" s="208">
        <v>194</v>
      </c>
      <c r="E9" s="6">
        <v>194</v>
      </c>
      <c r="F9" s="6">
        <v>0</v>
      </c>
      <c r="G9" s="6">
        <v>30</v>
      </c>
      <c r="H9" s="6">
        <v>0</v>
      </c>
      <c r="I9" s="6">
        <v>5</v>
      </c>
      <c r="J9" s="6">
        <v>91</v>
      </c>
      <c r="K9" s="6">
        <v>63</v>
      </c>
      <c r="L9" s="6">
        <v>24</v>
      </c>
      <c r="M9" s="6">
        <v>10</v>
      </c>
      <c r="N9" s="6">
        <v>1</v>
      </c>
      <c r="O9" s="6">
        <v>0</v>
      </c>
      <c r="P9" s="6">
        <v>0</v>
      </c>
      <c r="Q9" s="6">
        <v>0</v>
      </c>
      <c r="R9" s="6">
        <v>5</v>
      </c>
      <c r="S9" s="6">
        <v>91</v>
      </c>
      <c r="T9" s="6">
        <v>63</v>
      </c>
      <c r="U9" s="6">
        <v>24</v>
      </c>
      <c r="V9" s="6">
        <v>10</v>
      </c>
      <c r="W9" s="6">
        <v>1</v>
      </c>
      <c r="X9" s="6">
        <v>0</v>
      </c>
      <c r="Y9" s="6">
        <v>0</v>
      </c>
      <c r="Z9" s="6">
        <v>19</v>
      </c>
      <c r="AA9" s="6">
        <v>171</v>
      </c>
      <c r="AB9" s="6">
        <v>4</v>
      </c>
      <c r="AC9" s="6">
        <v>0</v>
      </c>
    </row>
    <row r="10" spans="1:29" s="57" customFormat="1" ht="15" customHeight="1">
      <c r="A10" s="486"/>
      <c r="B10" s="484"/>
      <c r="C10" s="82" t="s">
        <v>65</v>
      </c>
      <c r="D10" s="208">
        <v>176</v>
      </c>
      <c r="E10" s="6">
        <v>176</v>
      </c>
      <c r="F10" s="6">
        <v>0</v>
      </c>
      <c r="G10" s="6">
        <v>28</v>
      </c>
      <c r="H10" s="6">
        <v>0</v>
      </c>
      <c r="I10" s="6">
        <v>24</v>
      </c>
      <c r="J10" s="6">
        <v>99</v>
      </c>
      <c r="K10" s="6">
        <v>37</v>
      </c>
      <c r="L10" s="6">
        <v>13</v>
      </c>
      <c r="M10" s="6">
        <v>3</v>
      </c>
      <c r="N10" s="6">
        <v>0</v>
      </c>
      <c r="O10" s="6">
        <v>0</v>
      </c>
      <c r="P10" s="6">
        <v>0</v>
      </c>
      <c r="Q10" s="6">
        <v>0</v>
      </c>
      <c r="R10" s="6">
        <v>24</v>
      </c>
      <c r="S10" s="6">
        <v>99</v>
      </c>
      <c r="T10" s="6">
        <v>37</v>
      </c>
      <c r="U10" s="6">
        <v>13</v>
      </c>
      <c r="V10" s="6">
        <v>3</v>
      </c>
      <c r="W10" s="6">
        <v>0</v>
      </c>
      <c r="X10" s="6">
        <v>0</v>
      </c>
      <c r="Y10" s="6">
        <v>0</v>
      </c>
      <c r="Z10" s="6">
        <v>2</v>
      </c>
      <c r="AA10" s="6">
        <v>170</v>
      </c>
      <c r="AB10" s="6">
        <v>4</v>
      </c>
      <c r="AC10" s="6">
        <v>0</v>
      </c>
    </row>
    <row r="11" spans="1:29" s="57" customFormat="1" ht="15" customHeight="1">
      <c r="A11" s="486"/>
      <c r="B11" s="482" t="s">
        <v>91</v>
      </c>
      <c r="C11" s="112" t="s">
        <v>113</v>
      </c>
      <c r="D11" s="207">
        <v>453</v>
      </c>
      <c r="E11" s="36">
        <v>453</v>
      </c>
      <c r="F11" s="36">
        <v>0</v>
      </c>
      <c r="G11" s="36">
        <v>30</v>
      </c>
      <c r="H11" s="36">
        <v>0</v>
      </c>
      <c r="I11" s="36">
        <v>24</v>
      </c>
      <c r="J11" s="36">
        <v>198</v>
      </c>
      <c r="K11" s="36">
        <v>152</v>
      </c>
      <c r="L11" s="36">
        <v>57</v>
      </c>
      <c r="M11" s="36">
        <v>16</v>
      </c>
      <c r="N11" s="36">
        <v>3</v>
      </c>
      <c r="O11" s="36">
        <v>3</v>
      </c>
      <c r="P11" s="36">
        <v>0</v>
      </c>
      <c r="Q11" s="36">
        <v>0</v>
      </c>
      <c r="R11" s="36">
        <v>24</v>
      </c>
      <c r="S11" s="36">
        <v>198</v>
      </c>
      <c r="T11" s="36">
        <v>152</v>
      </c>
      <c r="U11" s="36">
        <v>57</v>
      </c>
      <c r="V11" s="36">
        <v>16</v>
      </c>
      <c r="W11" s="36">
        <v>3</v>
      </c>
      <c r="X11" s="36">
        <v>3</v>
      </c>
      <c r="Y11" s="36">
        <v>0</v>
      </c>
      <c r="Z11" s="36">
        <v>12</v>
      </c>
      <c r="AA11" s="36">
        <v>435</v>
      </c>
      <c r="AB11" s="36">
        <v>6</v>
      </c>
      <c r="AC11" s="36">
        <v>0</v>
      </c>
    </row>
    <row r="12" spans="1:29" s="57" customFormat="1" ht="15" customHeight="1">
      <c r="A12" s="486"/>
      <c r="B12" s="483"/>
      <c r="C12" s="82" t="s">
        <v>64</v>
      </c>
      <c r="D12" s="208">
        <v>235</v>
      </c>
      <c r="E12" s="6">
        <v>235</v>
      </c>
      <c r="F12" s="6">
        <v>0</v>
      </c>
      <c r="G12" s="6">
        <v>31</v>
      </c>
      <c r="H12" s="6">
        <v>0</v>
      </c>
      <c r="I12" s="6">
        <v>2</v>
      </c>
      <c r="J12" s="6">
        <v>104</v>
      </c>
      <c r="K12" s="6">
        <v>87</v>
      </c>
      <c r="L12" s="6">
        <v>29</v>
      </c>
      <c r="M12" s="6">
        <v>8</v>
      </c>
      <c r="N12" s="6">
        <v>2</v>
      </c>
      <c r="O12" s="6">
        <v>3</v>
      </c>
      <c r="P12" s="6">
        <v>0</v>
      </c>
      <c r="Q12" s="6">
        <v>0</v>
      </c>
      <c r="R12" s="6">
        <v>2</v>
      </c>
      <c r="S12" s="6">
        <v>104</v>
      </c>
      <c r="T12" s="6">
        <v>87</v>
      </c>
      <c r="U12" s="6">
        <v>29</v>
      </c>
      <c r="V12" s="6">
        <v>8</v>
      </c>
      <c r="W12" s="6">
        <v>2</v>
      </c>
      <c r="X12" s="6">
        <v>3</v>
      </c>
      <c r="Y12" s="6">
        <v>0</v>
      </c>
      <c r="Z12" s="6">
        <v>9</v>
      </c>
      <c r="AA12" s="6">
        <v>225</v>
      </c>
      <c r="AB12" s="6">
        <v>1</v>
      </c>
      <c r="AC12" s="6">
        <v>0</v>
      </c>
    </row>
    <row r="13" spans="1:29" s="57" customFormat="1" ht="15" customHeight="1">
      <c r="A13" s="486"/>
      <c r="B13" s="484"/>
      <c r="C13" s="82" t="s">
        <v>65</v>
      </c>
      <c r="D13" s="208">
        <v>218</v>
      </c>
      <c r="E13" s="6">
        <v>218</v>
      </c>
      <c r="F13" s="6">
        <v>0</v>
      </c>
      <c r="G13" s="6">
        <v>29</v>
      </c>
      <c r="H13" s="6">
        <v>0</v>
      </c>
      <c r="I13" s="6">
        <v>22</v>
      </c>
      <c r="J13" s="6">
        <v>94</v>
      </c>
      <c r="K13" s="6">
        <v>65</v>
      </c>
      <c r="L13" s="6">
        <v>28</v>
      </c>
      <c r="M13" s="6">
        <v>8</v>
      </c>
      <c r="N13" s="6">
        <v>1</v>
      </c>
      <c r="O13" s="6">
        <v>0</v>
      </c>
      <c r="P13" s="6">
        <v>0</v>
      </c>
      <c r="Q13" s="6">
        <v>0</v>
      </c>
      <c r="R13" s="6">
        <v>22</v>
      </c>
      <c r="S13" s="6">
        <v>94</v>
      </c>
      <c r="T13" s="6">
        <v>65</v>
      </c>
      <c r="U13" s="6">
        <v>28</v>
      </c>
      <c r="V13" s="6">
        <v>8</v>
      </c>
      <c r="W13" s="6">
        <v>1</v>
      </c>
      <c r="X13" s="6">
        <v>0</v>
      </c>
      <c r="Y13" s="6">
        <v>0</v>
      </c>
      <c r="Z13" s="6">
        <v>3</v>
      </c>
      <c r="AA13" s="6">
        <v>210</v>
      </c>
      <c r="AB13" s="6">
        <v>5</v>
      </c>
      <c r="AC13" s="6">
        <v>0</v>
      </c>
    </row>
    <row r="14" spans="1:29" s="57" customFormat="1" ht="15" customHeight="1">
      <c r="A14" s="486"/>
      <c r="B14" s="482" t="s">
        <v>92</v>
      </c>
      <c r="C14" s="112" t="s">
        <v>113</v>
      </c>
      <c r="D14" s="207">
        <v>442</v>
      </c>
      <c r="E14" s="36">
        <v>442</v>
      </c>
      <c r="F14" s="36">
        <v>0</v>
      </c>
      <c r="G14" s="36">
        <v>30</v>
      </c>
      <c r="H14" s="36">
        <v>0</v>
      </c>
      <c r="I14" s="36">
        <v>24</v>
      </c>
      <c r="J14" s="36">
        <v>205</v>
      </c>
      <c r="K14" s="36">
        <v>135</v>
      </c>
      <c r="L14" s="36">
        <v>53</v>
      </c>
      <c r="M14" s="36">
        <v>16</v>
      </c>
      <c r="N14" s="36">
        <v>7</v>
      </c>
      <c r="O14" s="36">
        <v>2</v>
      </c>
      <c r="P14" s="36">
        <v>0</v>
      </c>
      <c r="Q14" s="36">
        <v>0</v>
      </c>
      <c r="R14" s="36">
        <v>24</v>
      </c>
      <c r="S14" s="36">
        <v>205</v>
      </c>
      <c r="T14" s="36">
        <v>135</v>
      </c>
      <c r="U14" s="36">
        <v>53</v>
      </c>
      <c r="V14" s="36">
        <v>16</v>
      </c>
      <c r="W14" s="36">
        <v>7</v>
      </c>
      <c r="X14" s="36">
        <v>2</v>
      </c>
      <c r="Y14" s="36">
        <v>0</v>
      </c>
      <c r="Z14" s="36">
        <v>14</v>
      </c>
      <c r="AA14" s="36">
        <v>407</v>
      </c>
      <c r="AB14" s="36">
        <v>21</v>
      </c>
      <c r="AC14" s="36">
        <v>0</v>
      </c>
    </row>
    <row r="15" spans="1:29" s="57" customFormat="1" ht="15" customHeight="1">
      <c r="A15" s="486"/>
      <c r="B15" s="483"/>
      <c r="C15" s="82" t="s">
        <v>64</v>
      </c>
      <c r="D15" s="208">
        <v>265</v>
      </c>
      <c r="E15" s="6">
        <v>265</v>
      </c>
      <c r="F15" s="6">
        <v>0</v>
      </c>
      <c r="G15" s="6">
        <v>31</v>
      </c>
      <c r="H15" s="6">
        <v>0</v>
      </c>
      <c r="I15" s="6">
        <v>7</v>
      </c>
      <c r="J15" s="6">
        <v>102</v>
      </c>
      <c r="K15" s="6">
        <v>99</v>
      </c>
      <c r="L15" s="6">
        <v>38</v>
      </c>
      <c r="M15" s="6">
        <v>14</v>
      </c>
      <c r="N15" s="6">
        <v>5</v>
      </c>
      <c r="O15" s="6">
        <v>0</v>
      </c>
      <c r="P15" s="6">
        <v>0</v>
      </c>
      <c r="Q15" s="6">
        <v>0</v>
      </c>
      <c r="R15" s="6">
        <v>7</v>
      </c>
      <c r="S15" s="6">
        <v>102</v>
      </c>
      <c r="T15" s="6">
        <v>99</v>
      </c>
      <c r="U15" s="6">
        <v>38</v>
      </c>
      <c r="V15" s="6">
        <v>14</v>
      </c>
      <c r="W15" s="6">
        <v>5</v>
      </c>
      <c r="X15" s="6">
        <v>0</v>
      </c>
      <c r="Y15" s="6">
        <v>0</v>
      </c>
      <c r="Z15" s="6">
        <v>11</v>
      </c>
      <c r="AA15" s="6">
        <v>245</v>
      </c>
      <c r="AB15" s="6">
        <v>9</v>
      </c>
      <c r="AC15" s="6">
        <v>0</v>
      </c>
    </row>
    <row r="16" spans="1:29" s="57" customFormat="1" ht="15" customHeight="1">
      <c r="A16" s="486"/>
      <c r="B16" s="484"/>
      <c r="C16" s="82" t="s">
        <v>65</v>
      </c>
      <c r="D16" s="208">
        <v>177</v>
      </c>
      <c r="E16" s="6">
        <v>177</v>
      </c>
      <c r="F16" s="6">
        <v>0</v>
      </c>
      <c r="G16" s="6">
        <v>29</v>
      </c>
      <c r="H16" s="6">
        <v>0</v>
      </c>
      <c r="I16" s="6">
        <v>17</v>
      </c>
      <c r="J16" s="6">
        <v>103</v>
      </c>
      <c r="K16" s="6">
        <v>36</v>
      </c>
      <c r="L16" s="6">
        <v>15</v>
      </c>
      <c r="M16" s="6">
        <v>2</v>
      </c>
      <c r="N16" s="6">
        <v>2</v>
      </c>
      <c r="O16" s="6">
        <v>2</v>
      </c>
      <c r="P16" s="6">
        <v>0</v>
      </c>
      <c r="Q16" s="6">
        <v>0</v>
      </c>
      <c r="R16" s="6">
        <v>17</v>
      </c>
      <c r="S16" s="6">
        <v>103</v>
      </c>
      <c r="T16" s="6">
        <v>36</v>
      </c>
      <c r="U16" s="6">
        <v>15</v>
      </c>
      <c r="V16" s="6">
        <v>2</v>
      </c>
      <c r="W16" s="6">
        <v>2</v>
      </c>
      <c r="X16" s="6">
        <v>2</v>
      </c>
      <c r="Y16" s="6">
        <v>0</v>
      </c>
      <c r="Z16" s="6">
        <v>3</v>
      </c>
      <c r="AA16" s="6">
        <v>162</v>
      </c>
      <c r="AB16" s="6">
        <v>12</v>
      </c>
      <c r="AC16" s="6">
        <v>0</v>
      </c>
    </row>
    <row r="17" spans="1:29" s="57" customFormat="1" ht="15" customHeight="1">
      <c r="A17" s="486"/>
      <c r="B17" s="482" t="s">
        <v>93</v>
      </c>
      <c r="C17" s="112" t="s">
        <v>113</v>
      </c>
      <c r="D17" s="207">
        <v>388</v>
      </c>
      <c r="E17" s="36">
        <v>388</v>
      </c>
      <c r="F17" s="36">
        <v>0</v>
      </c>
      <c r="G17" s="36">
        <v>30</v>
      </c>
      <c r="H17" s="36">
        <v>0</v>
      </c>
      <c r="I17" s="36">
        <v>21</v>
      </c>
      <c r="J17" s="36">
        <v>170</v>
      </c>
      <c r="K17" s="36">
        <v>112</v>
      </c>
      <c r="L17" s="36">
        <v>56</v>
      </c>
      <c r="M17" s="36">
        <v>23</v>
      </c>
      <c r="N17" s="36">
        <v>5</v>
      </c>
      <c r="O17" s="36">
        <v>1</v>
      </c>
      <c r="P17" s="36">
        <v>0</v>
      </c>
      <c r="Q17" s="36">
        <v>0</v>
      </c>
      <c r="R17" s="36">
        <v>21</v>
      </c>
      <c r="S17" s="36">
        <v>170</v>
      </c>
      <c r="T17" s="36">
        <v>112</v>
      </c>
      <c r="U17" s="36">
        <v>56</v>
      </c>
      <c r="V17" s="36">
        <v>23</v>
      </c>
      <c r="W17" s="36">
        <v>5</v>
      </c>
      <c r="X17" s="36">
        <v>1</v>
      </c>
      <c r="Y17" s="36">
        <v>0</v>
      </c>
      <c r="Z17" s="36">
        <v>54</v>
      </c>
      <c r="AA17" s="36">
        <v>330</v>
      </c>
      <c r="AB17" s="36">
        <v>4</v>
      </c>
      <c r="AC17" s="36">
        <v>0</v>
      </c>
    </row>
    <row r="18" spans="1:29" s="57" customFormat="1" ht="15" customHeight="1">
      <c r="A18" s="486"/>
      <c r="B18" s="483"/>
      <c r="C18" s="82" t="s">
        <v>64</v>
      </c>
      <c r="D18" s="208">
        <v>247</v>
      </c>
      <c r="E18" s="6">
        <v>247</v>
      </c>
      <c r="F18" s="6">
        <v>0</v>
      </c>
      <c r="G18" s="6">
        <v>31</v>
      </c>
      <c r="H18" s="6">
        <v>0</v>
      </c>
      <c r="I18" s="6">
        <v>4</v>
      </c>
      <c r="J18" s="6">
        <v>100</v>
      </c>
      <c r="K18" s="6">
        <v>78</v>
      </c>
      <c r="L18" s="6">
        <v>44</v>
      </c>
      <c r="M18" s="6">
        <v>17</v>
      </c>
      <c r="N18" s="6">
        <v>4</v>
      </c>
      <c r="O18" s="6">
        <v>0</v>
      </c>
      <c r="P18" s="6">
        <v>0</v>
      </c>
      <c r="Q18" s="6">
        <v>0</v>
      </c>
      <c r="R18" s="6">
        <v>4</v>
      </c>
      <c r="S18" s="6">
        <v>100</v>
      </c>
      <c r="T18" s="6">
        <v>78</v>
      </c>
      <c r="U18" s="6">
        <v>44</v>
      </c>
      <c r="V18" s="6">
        <v>17</v>
      </c>
      <c r="W18" s="6">
        <v>4</v>
      </c>
      <c r="X18" s="6">
        <v>0</v>
      </c>
      <c r="Y18" s="6">
        <v>0</v>
      </c>
      <c r="Z18" s="6">
        <v>39</v>
      </c>
      <c r="AA18" s="6">
        <v>205</v>
      </c>
      <c r="AB18" s="6">
        <v>3</v>
      </c>
      <c r="AC18" s="6">
        <v>0</v>
      </c>
    </row>
    <row r="19" spans="1:29" s="57" customFormat="1" ht="15" customHeight="1">
      <c r="A19" s="496" t="s">
        <v>352</v>
      </c>
      <c r="B19" s="484"/>
      <c r="C19" s="82" t="s">
        <v>65</v>
      </c>
      <c r="D19" s="208">
        <v>141</v>
      </c>
      <c r="E19" s="6">
        <v>141</v>
      </c>
      <c r="F19" s="6">
        <v>0</v>
      </c>
      <c r="G19" s="6">
        <v>29</v>
      </c>
      <c r="H19" s="6">
        <v>0</v>
      </c>
      <c r="I19" s="6">
        <v>17</v>
      </c>
      <c r="J19" s="6">
        <v>70</v>
      </c>
      <c r="K19" s="6">
        <v>34</v>
      </c>
      <c r="L19" s="6">
        <v>12</v>
      </c>
      <c r="M19" s="6">
        <v>6</v>
      </c>
      <c r="N19" s="6">
        <v>1</v>
      </c>
      <c r="O19" s="6">
        <v>1</v>
      </c>
      <c r="P19" s="6">
        <v>0</v>
      </c>
      <c r="Q19" s="6">
        <v>0</v>
      </c>
      <c r="R19" s="6">
        <v>17</v>
      </c>
      <c r="S19" s="6">
        <v>70</v>
      </c>
      <c r="T19" s="6">
        <v>34</v>
      </c>
      <c r="U19" s="41">
        <v>12</v>
      </c>
      <c r="V19" s="6">
        <v>6</v>
      </c>
      <c r="W19" s="6">
        <v>1</v>
      </c>
      <c r="X19" s="6">
        <v>1</v>
      </c>
      <c r="Y19" s="6">
        <v>0</v>
      </c>
      <c r="Z19" s="6">
        <v>15</v>
      </c>
      <c r="AA19" s="6">
        <v>125</v>
      </c>
      <c r="AB19" s="6">
        <v>1</v>
      </c>
      <c r="AC19" s="6">
        <v>0</v>
      </c>
    </row>
    <row r="20" spans="1:29" s="57" customFormat="1" ht="15" customHeight="1">
      <c r="A20" s="497"/>
      <c r="B20" s="482" t="s">
        <v>94</v>
      </c>
      <c r="C20" s="112" t="s">
        <v>113</v>
      </c>
      <c r="D20" s="207">
        <v>690</v>
      </c>
      <c r="E20" s="36">
        <v>690</v>
      </c>
      <c r="F20" s="36">
        <v>0</v>
      </c>
      <c r="G20" s="36">
        <v>30</v>
      </c>
      <c r="H20" s="36">
        <v>0</v>
      </c>
      <c r="I20" s="36">
        <v>36</v>
      </c>
      <c r="J20" s="36">
        <v>316</v>
      </c>
      <c r="K20" s="36">
        <v>181</v>
      </c>
      <c r="L20" s="36">
        <v>102</v>
      </c>
      <c r="M20" s="36">
        <v>41</v>
      </c>
      <c r="N20" s="36">
        <v>10</v>
      </c>
      <c r="O20" s="36">
        <v>4</v>
      </c>
      <c r="P20" s="36">
        <v>0</v>
      </c>
      <c r="Q20" s="36">
        <v>0</v>
      </c>
      <c r="R20" s="36">
        <v>36</v>
      </c>
      <c r="S20" s="36">
        <v>316</v>
      </c>
      <c r="T20" s="36">
        <v>181</v>
      </c>
      <c r="U20" s="36">
        <v>102</v>
      </c>
      <c r="V20" s="36">
        <v>41</v>
      </c>
      <c r="W20" s="36">
        <v>10</v>
      </c>
      <c r="X20" s="36">
        <v>4</v>
      </c>
      <c r="Y20" s="36">
        <v>0</v>
      </c>
      <c r="Z20" s="36">
        <v>46</v>
      </c>
      <c r="AA20" s="36">
        <v>630</v>
      </c>
      <c r="AB20" s="36">
        <v>14</v>
      </c>
      <c r="AC20" s="36">
        <v>0</v>
      </c>
    </row>
    <row r="21" spans="1:29" s="57" customFormat="1" ht="15" customHeight="1">
      <c r="A21" s="498"/>
      <c r="B21" s="483"/>
      <c r="C21" s="82" t="s">
        <v>64</v>
      </c>
      <c r="D21" s="208">
        <v>416</v>
      </c>
      <c r="E21" s="6">
        <v>416</v>
      </c>
      <c r="F21" s="6">
        <v>0</v>
      </c>
      <c r="G21" s="6">
        <v>31</v>
      </c>
      <c r="H21" s="6">
        <v>0</v>
      </c>
      <c r="I21" s="6">
        <v>8</v>
      </c>
      <c r="J21" s="6">
        <v>163</v>
      </c>
      <c r="K21" s="6">
        <v>126</v>
      </c>
      <c r="L21" s="6">
        <v>76</v>
      </c>
      <c r="M21" s="6">
        <v>32</v>
      </c>
      <c r="N21" s="6">
        <v>7</v>
      </c>
      <c r="O21" s="6">
        <v>4</v>
      </c>
      <c r="P21" s="6">
        <v>0</v>
      </c>
      <c r="Q21" s="6">
        <v>0</v>
      </c>
      <c r="R21" s="6">
        <v>8</v>
      </c>
      <c r="S21" s="6">
        <v>163</v>
      </c>
      <c r="T21" s="6">
        <v>126</v>
      </c>
      <c r="U21" s="6">
        <v>76</v>
      </c>
      <c r="V21" s="6">
        <v>32</v>
      </c>
      <c r="W21" s="6">
        <v>7</v>
      </c>
      <c r="X21" s="6">
        <v>4</v>
      </c>
      <c r="Y21" s="6">
        <v>0</v>
      </c>
      <c r="Z21" s="6">
        <v>34</v>
      </c>
      <c r="AA21" s="6">
        <v>376</v>
      </c>
      <c r="AB21" s="6">
        <v>6</v>
      </c>
      <c r="AC21" s="6">
        <v>0</v>
      </c>
    </row>
    <row r="22" spans="1:29" s="57" customFormat="1" ht="15" customHeight="1">
      <c r="A22" s="499"/>
      <c r="B22" s="484"/>
      <c r="C22" s="82" t="s">
        <v>65</v>
      </c>
      <c r="D22" s="208">
        <v>274</v>
      </c>
      <c r="E22" s="6">
        <v>274</v>
      </c>
      <c r="F22" s="6">
        <v>0</v>
      </c>
      <c r="G22" s="6">
        <v>29</v>
      </c>
      <c r="H22" s="6">
        <v>0</v>
      </c>
      <c r="I22" s="6">
        <v>28</v>
      </c>
      <c r="J22" s="6">
        <v>153</v>
      </c>
      <c r="K22" s="6">
        <v>55</v>
      </c>
      <c r="L22" s="6">
        <v>26</v>
      </c>
      <c r="M22" s="6">
        <v>9</v>
      </c>
      <c r="N22" s="6">
        <v>3</v>
      </c>
      <c r="O22" s="6">
        <v>0</v>
      </c>
      <c r="P22" s="6">
        <v>0</v>
      </c>
      <c r="Q22" s="6">
        <v>0</v>
      </c>
      <c r="R22" s="6">
        <v>28</v>
      </c>
      <c r="S22" s="6">
        <v>153</v>
      </c>
      <c r="T22" s="6">
        <v>55</v>
      </c>
      <c r="U22" s="6">
        <v>26</v>
      </c>
      <c r="V22" s="6">
        <v>9</v>
      </c>
      <c r="W22" s="6">
        <v>3</v>
      </c>
      <c r="X22" s="6">
        <v>0</v>
      </c>
      <c r="Y22" s="6">
        <v>0</v>
      </c>
      <c r="Z22" s="6">
        <v>12</v>
      </c>
      <c r="AA22" s="6">
        <v>254</v>
      </c>
      <c r="AB22" s="6">
        <v>8</v>
      </c>
      <c r="AC22" s="6">
        <v>0</v>
      </c>
    </row>
    <row r="23" spans="1:29" s="57" customFormat="1" ht="15" customHeight="1">
      <c r="A23" s="497"/>
      <c r="B23" s="482" t="s">
        <v>95</v>
      </c>
      <c r="C23" s="112" t="s">
        <v>113</v>
      </c>
      <c r="D23" s="207">
        <v>887</v>
      </c>
      <c r="E23" s="36">
        <v>886</v>
      </c>
      <c r="F23" s="36">
        <v>1</v>
      </c>
      <c r="G23" s="36">
        <v>30</v>
      </c>
      <c r="H23" s="36">
        <v>0</v>
      </c>
      <c r="I23" s="36">
        <v>60</v>
      </c>
      <c r="J23" s="36">
        <v>421</v>
      </c>
      <c r="K23" s="36">
        <v>244</v>
      </c>
      <c r="L23" s="36">
        <v>97</v>
      </c>
      <c r="M23" s="36">
        <v>47</v>
      </c>
      <c r="N23" s="36">
        <v>15</v>
      </c>
      <c r="O23" s="36">
        <v>2</v>
      </c>
      <c r="P23" s="36">
        <v>1</v>
      </c>
      <c r="Q23" s="36">
        <v>0</v>
      </c>
      <c r="R23" s="36">
        <v>60</v>
      </c>
      <c r="S23" s="36">
        <v>421</v>
      </c>
      <c r="T23" s="36">
        <v>244</v>
      </c>
      <c r="U23" s="36">
        <v>97</v>
      </c>
      <c r="V23" s="36">
        <v>47</v>
      </c>
      <c r="W23" s="36">
        <v>15</v>
      </c>
      <c r="X23" s="36">
        <v>2</v>
      </c>
      <c r="Y23" s="36">
        <v>1</v>
      </c>
      <c r="Z23" s="36">
        <v>113</v>
      </c>
      <c r="AA23" s="36">
        <v>745</v>
      </c>
      <c r="AB23" s="36">
        <v>29</v>
      </c>
      <c r="AC23" s="36">
        <v>0</v>
      </c>
    </row>
    <row r="24" spans="1:29" s="57" customFormat="1" ht="15" customHeight="1">
      <c r="A24" s="497"/>
      <c r="B24" s="483"/>
      <c r="C24" s="82" t="s">
        <v>64</v>
      </c>
      <c r="D24" s="208">
        <v>445</v>
      </c>
      <c r="E24" s="6">
        <v>444</v>
      </c>
      <c r="F24" s="6">
        <v>1</v>
      </c>
      <c r="G24" s="6">
        <v>31</v>
      </c>
      <c r="H24" s="6">
        <v>0</v>
      </c>
      <c r="I24" s="6">
        <v>14</v>
      </c>
      <c r="J24" s="6">
        <v>179</v>
      </c>
      <c r="K24" s="6">
        <v>134</v>
      </c>
      <c r="L24" s="6">
        <v>68</v>
      </c>
      <c r="M24" s="6">
        <v>34</v>
      </c>
      <c r="N24" s="6">
        <v>13</v>
      </c>
      <c r="O24" s="6">
        <v>2</v>
      </c>
      <c r="P24" s="6">
        <v>1</v>
      </c>
      <c r="Q24" s="6">
        <v>0</v>
      </c>
      <c r="R24" s="6">
        <v>14</v>
      </c>
      <c r="S24" s="6">
        <v>179</v>
      </c>
      <c r="T24" s="6">
        <v>134</v>
      </c>
      <c r="U24" s="6">
        <v>68</v>
      </c>
      <c r="V24" s="6">
        <v>34</v>
      </c>
      <c r="W24" s="6">
        <v>13</v>
      </c>
      <c r="X24" s="6">
        <v>2</v>
      </c>
      <c r="Y24" s="6">
        <v>1</v>
      </c>
      <c r="Z24" s="6">
        <v>76</v>
      </c>
      <c r="AA24" s="6">
        <v>355</v>
      </c>
      <c r="AB24" s="6">
        <v>14</v>
      </c>
      <c r="AC24" s="6">
        <v>0</v>
      </c>
    </row>
    <row r="25" spans="1:29" s="57" customFormat="1" ht="15" customHeight="1">
      <c r="A25" s="497"/>
      <c r="B25" s="484"/>
      <c r="C25" s="82" t="s">
        <v>65</v>
      </c>
      <c r="D25" s="208">
        <v>442</v>
      </c>
      <c r="E25" s="6">
        <v>442</v>
      </c>
      <c r="F25" s="6">
        <v>0</v>
      </c>
      <c r="G25" s="6">
        <v>28</v>
      </c>
      <c r="H25" s="6">
        <v>0</v>
      </c>
      <c r="I25" s="6">
        <v>46</v>
      </c>
      <c r="J25" s="6">
        <v>242</v>
      </c>
      <c r="K25" s="6">
        <v>110</v>
      </c>
      <c r="L25" s="6">
        <v>29</v>
      </c>
      <c r="M25" s="6">
        <v>13</v>
      </c>
      <c r="N25" s="6">
        <v>2</v>
      </c>
      <c r="O25" s="6">
        <v>0</v>
      </c>
      <c r="P25" s="6">
        <v>0</v>
      </c>
      <c r="Q25" s="6">
        <v>0</v>
      </c>
      <c r="R25" s="6">
        <v>46</v>
      </c>
      <c r="S25" s="6">
        <v>242</v>
      </c>
      <c r="T25" s="6">
        <v>110</v>
      </c>
      <c r="U25" s="6">
        <v>29</v>
      </c>
      <c r="V25" s="6">
        <v>13</v>
      </c>
      <c r="W25" s="6">
        <v>2</v>
      </c>
      <c r="X25" s="6">
        <v>0</v>
      </c>
      <c r="Y25" s="6">
        <v>0</v>
      </c>
      <c r="Z25" s="6">
        <v>37</v>
      </c>
      <c r="AA25" s="6">
        <v>390</v>
      </c>
      <c r="AB25" s="6">
        <v>15</v>
      </c>
      <c r="AC25" s="6">
        <v>0</v>
      </c>
    </row>
    <row r="26" spans="1:29" s="57" customFormat="1" ht="15" customHeight="1">
      <c r="A26" s="497"/>
      <c r="B26" s="482" t="s">
        <v>96</v>
      </c>
      <c r="C26" s="112" t="s">
        <v>113</v>
      </c>
      <c r="D26" s="207">
        <v>727</v>
      </c>
      <c r="E26" s="36">
        <v>726</v>
      </c>
      <c r="F26" s="36">
        <v>1</v>
      </c>
      <c r="G26" s="36">
        <v>30</v>
      </c>
      <c r="H26" s="36">
        <v>0</v>
      </c>
      <c r="I26" s="36">
        <v>54</v>
      </c>
      <c r="J26" s="36">
        <v>354</v>
      </c>
      <c r="K26" s="36">
        <v>178</v>
      </c>
      <c r="L26" s="36">
        <v>86</v>
      </c>
      <c r="M26" s="36">
        <v>38</v>
      </c>
      <c r="N26" s="36">
        <v>11</v>
      </c>
      <c r="O26" s="36">
        <v>4</v>
      </c>
      <c r="P26" s="36">
        <v>2</v>
      </c>
      <c r="Q26" s="36">
        <v>0</v>
      </c>
      <c r="R26" s="36">
        <v>54</v>
      </c>
      <c r="S26" s="36">
        <v>354</v>
      </c>
      <c r="T26" s="36">
        <v>178</v>
      </c>
      <c r="U26" s="36">
        <v>86</v>
      </c>
      <c r="V26" s="36">
        <v>38</v>
      </c>
      <c r="W26" s="36">
        <v>11</v>
      </c>
      <c r="X26" s="36">
        <v>4</v>
      </c>
      <c r="Y26" s="36">
        <v>2</v>
      </c>
      <c r="Z26" s="36">
        <v>201</v>
      </c>
      <c r="AA26" s="36">
        <v>509</v>
      </c>
      <c r="AB26" s="36">
        <v>16</v>
      </c>
      <c r="AC26" s="36">
        <v>0</v>
      </c>
    </row>
    <row r="27" spans="1:29" s="57" customFormat="1" ht="15" customHeight="1">
      <c r="A27" s="497"/>
      <c r="B27" s="483"/>
      <c r="C27" s="82" t="s">
        <v>64</v>
      </c>
      <c r="D27" s="208">
        <v>377</v>
      </c>
      <c r="E27" s="6">
        <v>376</v>
      </c>
      <c r="F27" s="6">
        <v>1</v>
      </c>
      <c r="G27" s="6">
        <v>31</v>
      </c>
      <c r="H27" s="6">
        <v>0</v>
      </c>
      <c r="I27" s="6">
        <v>9</v>
      </c>
      <c r="J27" s="6">
        <v>160</v>
      </c>
      <c r="K27" s="6">
        <v>105</v>
      </c>
      <c r="L27" s="6">
        <v>62</v>
      </c>
      <c r="M27" s="6">
        <v>28</v>
      </c>
      <c r="N27" s="6">
        <v>7</v>
      </c>
      <c r="O27" s="6">
        <v>4</v>
      </c>
      <c r="P27" s="6">
        <v>2</v>
      </c>
      <c r="Q27" s="6">
        <v>0</v>
      </c>
      <c r="R27" s="6">
        <v>9</v>
      </c>
      <c r="S27" s="6">
        <v>160</v>
      </c>
      <c r="T27" s="6">
        <v>105</v>
      </c>
      <c r="U27" s="6">
        <v>62</v>
      </c>
      <c r="V27" s="6">
        <v>28</v>
      </c>
      <c r="W27" s="6">
        <v>7</v>
      </c>
      <c r="X27" s="6">
        <v>4</v>
      </c>
      <c r="Y27" s="6">
        <v>2</v>
      </c>
      <c r="Z27" s="6">
        <v>141</v>
      </c>
      <c r="AA27" s="6">
        <v>226</v>
      </c>
      <c r="AB27" s="6">
        <v>9</v>
      </c>
      <c r="AC27" s="6">
        <v>0</v>
      </c>
    </row>
    <row r="28" spans="1:29" s="57" customFormat="1" ht="15" customHeight="1">
      <c r="A28" s="497"/>
      <c r="B28" s="484"/>
      <c r="C28" s="82" t="s">
        <v>65</v>
      </c>
      <c r="D28" s="208">
        <v>350</v>
      </c>
      <c r="E28" s="6">
        <v>350</v>
      </c>
      <c r="F28" s="6">
        <v>0</v>
      </c>
      <c r="G28" s="6">
        <v>28</v>
      </c>
      <c r="H28" s="6">
        <v>0</v>
      </c>
      <c r="I28" s="6">
        <v>45</v>
      </c>
      <c r="J28" s="6">
        <v>194</v>
      </c>
      <c r="K28" s="6">
        <v>73</v>
      </c>
      <c r="L28" s="6">
        <v>24</v>
      </c>
      <c r="M28" s="6">
        <v>10</v>
      </c>
      <c r="N28" s="6">
        <v>4</v>
      </c>
      <c r="O28" s="6">
        <v>0</v>
      </c>
      <c r="P28" s="6">
        <v>0</v>
      </c>
      <c r="Q28" s="6">
        <v>0</v>
      </c>
      <c r="R28" s="6">
        <v>45</v>
      </c>
      <c r="S28" s="6">
        <v>194</v>
      </c>
      <c r="T28" s="6">
        <v>73</v>
      </c>
      <c r="U28" s="6">
        <v>24</v>
      </c>
      <c r="V28" s="6">
        <v>10</v>
      </c>
      <c r="W28" s="6">
        <v>4</v>
      </c>
      <c r="X28" s="6">
        <v>0</v>
      </c>
      <c r="Y28" s="6">
        <v>0</v>
      </c>
      <c r="Z28" s="6">
        <v>60</v>
      </c>
      <c r="AA28" s="6">
        <v>283</v>
      </c>
      <c r="AB28" s="6">
        <v>7</v>
      </c>
      <c r="AC28" s="6">
        <v>0</v>
      </c>
    </row>
    <row r="29" spans="1:29" s="57" customFormat="1" ht="15" customHeight="1">
      <c r="A29" s="497"/>
      <c r="B29" s="482" t="s">
        <v>97</v>
      </c>
      <c r="C29" s="112" t="s">
        <v>113</v>
      </c>
      <c r="D29" s="207">
        <v>740</v>
      </c>
      <c r="E29" s="36">
        <v>740</v>
      </c>
      <c r="F29" s="36">
        <v>0</v>
      </c>
      <c r="G29" s="36">
        <v>30</v>
      </c>
      <c r="H29" s="36">
        <v>0</v>
      </c>
      <c r="I29" s="36">
        <v>45</v>
      </c>
      <c r="J29" s="36">
        <v>317</v>
      </c>
      <c r="K29" s="36">
        <v>236</v>
      </c>
      <c r="L29" s="36">
        <v>81</v>
      </c>
      <c r="M29" s="36">
        <v>40</v>
      </c>
      <c r="N29" s="36">
        <v>16</v>
      </c>
      <c r="O29" s="36">
        <v>5</v>
      </c>
      <c r="P29" s="36">
        <v>0</v>
      </c>
      <c r="Q29" s="36">
        <v>0</v>
      </c>
      <c r="R29" s="36">
        <v>45</v>
      </c>
      <c r="S29" s="36">
        <v>317</v>
      </c>
      <c r="T29" s="36">
        <v>236</v>
      </c>
      <c r="U29" s="36">
        <v>81</v>
      </c>
      <c r="V29" s="36">
        <v>40</v>
      </c>
      <c r="W29" s="36">
        <v>16</v>
      </c>
      <c r="X29" s="36">
        <v>5</v>
      </c>
      <c r="Y29" s="36">
        <v>0</v>
      </c>
      <c r="Z29" s="36">
        <v>258</v>
      </c>
      <c r="AA29" s="36">
        <v>469</v>
      </c>
      <c r="AB29" s="36">
        <v>13</v>
      </c>
      <c r="AC29" s="36">
        <v>0</v>
      </c>
    </row>
    <row r="30" spans="1:29" s="57" customFormat="1" ht="15" customHeight="1">
      <c r="A30" s="497"/>
      <c r="B30" s="483"/>
      <c r="C30" s="82" t="s">
        <v>64</v>
      </c>
      <c r="D30" s="208">
        <v>381</v>
      </c>
      <c r="E30" s="6">
        <v>381</v>
      </c>
      <c r="F30" s="6">
        <v>0</v>
      </c>
      <c r="G30" s="6">
        <v>31</v>
      </c>
      <c r="H30" s="6">
        <v>0</v>
      </c>
      <c r="I30" s="6">
        <v>5</v>
      </c>
      <c r="J30" s="6">
        <v>139</v>
      </c>
      <c r="K30" s="6">
        <v>149</v>
      </c>
      <c r="L30" s="6">
        <v>47</v>
      </c>
      <c r="M30" s="6">
        <v>25</v>
      </c>
      <c r="N30" s="6">
        <v>12</v>
      </c>
      <c r="O30" s="6">
        <v>4</v>
      </c>
      <c r="P30" s="6">
        <v>0</v>
      </c>
      <c r="Q30" s="6">
        <v>0</v>
      </c>
      <c r="R30" s="6">
        <v>5</v>
      </c>
      <c r="S30" s="6">
        <v>139</v>
      </c>
      <c r="T30" s="6">
        <v>149</v>
      </c>
      <c r="U30" s="6">
        <v>47</v>
      </c>
      <c r="V30" s="6">
        <v>25</v>
      </c>
      <c r="W30" s="6">
        <v>12</v>
      </c>
      <c r="X30" s="6">
        <v>4</v>
      </c>
      <c r="Y30" s="6">
        <v>0</v>
      </c>
      <c r="Z30" s="6">
        <v>167</v>
      </c>
      <c r="AA30" s="6">
        <v>207</v>
      </c>
      <c r="AB30" s="6">
        <v>7</v>
      </c>
      <c r="AC30" s="6">
        <v>0</v>
      </c>
    </row>
    <row r="31" spans="1:29" s="57" customFormat="1" ht="15" customHeight="1">
      <c r="A31" s="497"/>
      <c r="B31" s="484"/>
      <c r="C31" s="82" t="s">
        <v>65</v>
      </c>
      <c r="D31" s="208">
        <v>359</v>
      </c>
      <c r="E31" s="6">
        <v>359</v>
      </c>
      <c r="F31" s="6">
        <v>0</v>
      </c>
      <c r="G31" s="6">
        <v>29</v>
      </c>
      <c r="H31" s="6">
        <v>0</v>
      </c>
      <c r="I31" s="6">
        <v>40</v>
      </c>
      <c r="J31" s="6">
        <v>178</v>
      </c>
      <c r="K31" s="6">
        <v>87</v>
      </c>
      <c r="L31" s="6">
        <v>34</v>
      </c>
      <c r="M31" s="6">
        <v>15</v>
      </c>
      <c r="N31" s="6">
        <v>4</v>
      </c>
      <c r="O31" s="6">
        <v>1</v>
      </c>
      <c r="P31" s="6">
        <v>0</v>
      </c>
      <c r="Q31" s="6">
        <v>0</v>
      </c>
      <c r="R31" s="6">
        <v>40</v>
      </c>
      <c r="S31" s="6">
        <v>178</v>
      </c>
      <c r="T31" s="6">
        <v>87</v>
      </c>
      <c r="U31" s="6">
        <v>34</v>
      </c>
      <c r="V31" s="6">
        <v>15</v>
      </c>
      <c r="W31" s="6">
        <v>4</v>
      </c>
      <c r="X31" s="6">
        <v>1</v>
      </c>
      <c r="Y31" s="6">
        <v>0</v>
      </c>
      <c r="Z31" s="6">
        <v>91</v>
      </c>
      <c r="AA31" s="6">
        <v>262</v>
      </c>
      <c r="AB31" s="6">
        <v>6</v>
      </c>
      <c r="AC31" s="6">
        <v>0</v>
      </c>
    </row>
    <row r="32" spans="1:29" s="57" customFormat="1" ht="15" customHeight="1">
      <c r="A32" s="497"/>
      <c r="B32" s="482" t="s">
        <v>98</v>
      </c>
      <c r="C32" s="112" t="s">
        <v>520</v>
      </c>
      <c r="D32" s="207">
        <v>1165</v>
      </c>
      <c r="E32" s="36">
        <v>1164</v>
      </c>
      <c r="F32" s="36">
        <v>1</v>
      </c>
      <c r="G32" s="36">
        <v>30</v>
      </c>
      <c r="H32" s="36"/>
      <c r="I32" s="36"/>
      <c r="J32" s="36"/>
      <c r="K32" s="36"/>
      <c r="L32" s="36"/>
      <c r="M32" s="36"/>
      <c r="N32" s="36"/>
      <c r="O32" s="36"/>
      <c r="P32" s="36"/>
      <c r="Q32" s="36">
        <v>0</v>
      </c>
      <c r="R32" s="36">
        <v>86</v>
      </c>
      <c r="S32" s="36">
        <v>498</v>
      </c>
      <c r="T32" s="36">
        <v>379</v>
      </c>
      <c r="U32" s="36">
        <v>129</v>
      </c>
      <c r="V32" s="36">
        <v>56</v>
      </c>
      <c r="W32" s="36">
        <v>11</v>
      </c>
      <c r="X32" s="36">
        <v>6</v>
      </c>
      <c r="Y32" s="36">
        <v>0</v>
      </c>
      <c r="Z32" s="36">
        <v>357</v>
      </c>
      <c r="AA32" s="36">
        <v>788</v>
      </c>
      <c r="AB32" s="36">
        <v>20</v>
      </c>
      <c r="AC32" s="36">
        <v>0</v>
      </c>
    </row>
    <row r="33" spans="1:29" s="57" customFormat="1" ht="15" customHeight="1">
      <c r="A33" s="497"/>
      <c r="B33" s="483"/>
      <c r="C33" s="82" t="s">
        <v>521</v>
      </c>
      <c r="D33" s="208">
        <v>541</v>
      </c>
      <c r="E33" s="6">
        <v>540</v>
      </c>
      <c r="F33" s="6">
        <v>1</v>
      </c>
      <c r="G33" s="6">
        <v>31</v>
      </c>
      <c r="H33" s="6"/>
      <c r="I33" s="6"/>
      <c r="J33" s="6"/>
      <c r="K33" s="6"/>
      <c r="L33" s="6"/>
      <c r="M33" s="6"/>
      <c r="N33" s="6"/>
      <c r="O33" s="6"/>
      <c r="P33" s="6"/>
      <c r="Q33" s="6">
        <v>0</v>
      </c>
      <c r="R33" s="6">
        <v>16</v>
      </c>
      <c r="S33" s="6">
        <v>198</v>
      </c>
      <c r="T33" s="6">
        <v>216</v>
      </c>
      <c r="U33" s="6">
        <v>71</v>
      </c>
      <c r="V33" s="6">
        <v>27</v>
      </c>
      <c r="W33" s="6">
        <v>8</v>
      </c>
      <c r="X33" s="6">
        <v>5</v>
      </c>
      <c r="Y33" s="6">
        <v>0</v>
      </c>
      <c r="Z33" s="6">
        <v>203</v>
      </c>
      <c r="AA33" s="6">
        <v>328</v>
      </c>
      <c r="AB33" s="6">
        <v>10</v>
      </c>
      <c r="AC33" s="6">
        <v>0</v>
      </c>
    </row>
    <row r="34" spans="1:29" s="57" customFormat="1" ht="15" customHeight="1">
      <c r="A34" s="497"/>
      <c r="B34" s="484"/>
      <c r="C34" s="82" t="s">
        <v>522</v>
      </c>
      <c r="D34" s="280">
        <v>624</v>
      </c>
      <c r="E34" s="6">
        <v>624</v>
      </c>
      <c r="F34" s="6">
        <v>0</v>
      </c>
      <c r="G34" s="6">
        <v>29</v>
      </c>
      <c r="H34" s="6"/>
      <c r="I34" s="6"/>
      <c r="J34" s="6"/>
      <c r="K34" s="6"/>
      <c r="L34" s="6"/>
      <c r="M34" s="6"/>
      <c r="N34" s="6"/>
      <c r="O34" s="6"/>
      <c r="P34" s="6"/>
      <c r="Q34" s="6">
        <v>0</v>
      </c>
      <c r="R34" s="6">
        <v>70</v>
      </c>
      <c r="S34" s="6">
        <v>300</v>
      </c>
      <c r="T34" s="6">
        <v>163</v>
      </c>
      <c r="U34" s="6">
        <v>58</v>
      </c>
      <c r="V34" s="6">
        <v>29</v>
      </c>
      <c r="W34" s="6">
        <v>3</v>
      </c>
      <c r="X34" s="6">
        <v>1</v>
      </c>
      <c r="Y34" s="6">
        <v>0</v>
      </c>
      <c r="Z34" s="6">
        <v>154</v>
      </c>
      <c r="AA34" s="6">
        <v>460</v>
      </c>
      <c r="AB34" s="6">
        <v>10</v>
      </c>
      <c r="AC34" s="6">
        <v>0</v>
      </c>
    </row>
    <row r="35" spans="1:29" ht="15" customHeight="1">
      <c r="A35" s="497"/>
      <c r="B35" s="485" t="s">
        <v>518</v>
      </c>
      <c r="C35" s="112" t="s">
        <v>520</v>
      </c>
      <c r="D35" s="335">
        <v>1391</v>
      </c>
      <c r="E35" s="335">
        <v>1390</v>
      </c>
      <c r="F35" s="335">
        <v>1</v>
      </c>
      <c r="G35" s="335">
        <v>30</v>
      </c>
      <c r="H35" s="283"/>
      <c r="I35" s="283"/>
      <c r="J35" s="283"/>
      <c r="K35" s="283"/>
      <c r="L35" s="283"/>
      <c r="M35" s="283"/>
      <c r="N35" s="283"/>
      <c r="O35" s="283"/>
      <c r="P35" s="283"/>
      <c r="Q35" s="335">
        <v>0</v>
      </c>
      <c r="R35" s="335">
        <v>129</v>
      </c>
      <c r="S35" s="335">
        <v>533</v>
      </c>
      <c r="T35" s="335">
        <v>430</v>
      </c>
      <c r="U35" s="335">
        <v>185</v>
      </c>
      <c r="V35" s="335">
        <v>67</v>
      </c>
      <c r="W35" s="335">
        <v>33</v>
      </c>
      <c r="X35" s="335">
        <v>12</v>
      </c>
      <c r="Y35" s="335">
        <v>2</v>
      </c>
      <c r="Z35" s="335">
        <v>392</v>
      </c>
      <c r="AA35" s="335">
        <v>962</v>
      </c>
      <c r="AB35" s="335">
        <v>37</v>
      </c>
      <c r="AC35" s="335">
        <v>0</v>
      </c>
    </row>
    <row r="36" spans="1:29" ht="15" customHeight="1">
      <c r="A36" s="497"/>
      <c r="B36" s="486"/>
      <c r="C36" s="82" t="s">
        <v>521</v>
      </c>
      <c r="D36" s="336">
        <v>627</v>
      </c>
      <c r="E36" s="336">
        <v>626</v>
      </c>
      <c r="F36" s="336">
        <v>1</v>
      </c>
      <c r="G36" s="336">
        <v>32</v>
      </c>
      <c r="H36" s="281"/>
      <c r="I36" s="281"/>
      <c r="J36" s="281"/>
      <c r="K36" s="281"/>
      <c r="L36" s="281"/>
      <c r="M36" s="281"/>
      <c r="N36" s="281"/>
      <c r="O36" s="281"/>
      <c r="P36" s="281"/>
      <c r="Q36" s="336">
        <v>0</v>
      </c>
      <c r="R36" s="336">
        <v>40</v>
      </c>
      <c r="S36" s="336">
        <v>202</v>
      </c>
      <c r="T36" s="336">
        <v>207</v>
      </c>
      <c r="U36" s="336">
        <v>102</v>
      </c>
      <c r="V36" s="336">
        <v>41</v>
      </c>
      <c r="W36" s="336">
        <v>23</v>
      </c>
      <c r="X36" s="336">
        <v>11</v>
      </c>
      <c r="Y36" s="336">
        <v>1</v>
      </c>
      <c r="Z36" s="336">
        <v>229</v>
      </c>
      <c r="AA36" s="336">
        <v>381</v>
      </c>
      <c r="AB36" s="336">
        <v>17</v>
      </c>
      <c r="AC36" s="336">
        <v>0</v>
      </c>
    </row>
    <row r="37" spans="1:29" ht="15" customHeight="1">
      <c r="A37" s="500"/>
      <c r="B37" s="495"/>
      <c r="C37" s="82" t="s">
        <v>522</v>
      </c>
      <c r="D37" s="337">
        <v>764</v>
      </c>
      <c r="E37" s="337">
        <v>764</v>
      </c>
      <c r="F37" s="337">
        <v>0</v>
      </c>
      <c r="G37" s="337">
        <v>29</v>
      </c>
      <c r="H37" s="282"/>
      <c r="I37" s="282"/>
      <c r="J37" s="282"/>
      <c r="K37" s="282"/>
      <c r="L37" s="282"/>
      <c r="M37" s="282"/>
      <c r="N37" s="282"/>
      <c r="O37" s="282"/>
      <c r="P37" s="282"/>
      <c r="Q37" s="337">
        <v>0</v>
      </c>
      <c r="R37" s="337">
        <v>89</v>
      </c>
      <c r="S37" s="337">
        <v>331</v>
      </c>
      <c r="T37" s="337">
        <v>223</v>
      </c>
      <c r="U37" s="337">
        <v>83</v>
      </c>
      <c r="V37" s="337">
        <v>26</v>
      </c>
      <c r="W37" s="337">
        <v>10</v>
      </c>
      <c r="X37" s="337">
        <v>1</v>
      </c>
      <c r="Y37" s="337">
        <v>1</v>
      </c>
      <c r="Z37" s="337">
        <v>163</v>
      </c>
      <c r="AA37" s="337">
        <v>581</v>
      </c>
      <c r="AB37" s="337">
        <v>20</v>
      </c>
      <c r="AC37" s="337">
        <v>0</v>
      </c>
    </row>
    <row r="38" spans="1:28" ht="15.7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row>
    <row r="43" spans="2:30" ht="16.5" customHeight="1">
      <c r="B43" s="467" t="str">
        <f>"-"&amp;Sheet1!D8&amp;"-"</f>
        <v>-62-</v>
      </c>
      <c r="C43" s="467"/>
      <c r="D43" s="467"/>
      <c r="E43" s="467"/>
      <c r="F43" s="467"/>
      <c r="G43" s="467"/>
      <c r="H43" s="467"/>
      <c r="I43" s="467"/>
      <c r="J43" s="467"/>
      <c r="K43" s="467"/>
      <c r="L43" s="467"/>
      <c r="M43" s="467"/>
      <c r="N43" s="467"/>
      <c r="O43" s="467"/>
      <c r="P43" s="467"/>
      <c r="Q43" s="467"/>
      <c r="R43" s="467"/>
      <c r="S43" s="467"/>
      <c r="T43" s="467" t="str">
        <f>"-"&amp;Sheet1!E8&amp;"-"</f>
        <v>-63-</v>
      </c>
      <c r="U43" s="467"/>
      <c r="V43" s="467"/>
      <c r="W43" s="467"/>
      <c r="X43" s="467"/>
      <c r="Y43" s="467"/>
      <c r="Z43" s="467"/>
      <c r="AA43" s="467"/>
      <c r="AB43" s="467"/>
      <c r="AC43" s="467"/>
      <c r="AD43" s="250"/>
    </row>
  </sheetData>
  <sheetProtection/>
  <mergeCells count="25">
    <mergeCell ref="A5:A18"/>
    <mergeCell ref="A19:A37"/>
    <mergeCell ref="B5:B7"/>
    <mergeCell ref="B8:B10"/>
    <mergeCell ref="B11:B13"/>
    <mergeCell ref="T3:Y3"/>
    <mergeCell ref="A1:S1"/>
    <mergeCell ref="T1:AC1"/>
    <mergeCell ref="A2:R2"/>
    <mergeCell ref="T2:Z2"/>
    <mergeCell ref="Q3:S3"/>
    <mergeCell ref="Z3:AC3"/>
    <mergeCell ref="G3:G4"/>
    <mergeCell ref="A3:C4"/>
    <mergeCell ref="D3:F3"/>
    <mergeCell ref="B43:S43"/>
    <mergeCell ref="T43:AC43"/>
    <mergeCell ref="B14:B16"/>
    <mergeCell ref="B17:B19"/>
    <mergeCell ref="B20:B22"/>
    <mergeCell ref="B23:B25"/>
    <mergeCell ref="B26:B28"/>
    <mergeCell ref="B29:B31"/>
    <mergeCell ref="B32:B34"/>
    <mergeCell ref="B35:B37"/>
  </mergeCells>
  <printOptions/>
  <pageMargins left="0.7086614173228347" right="0.7086614173228347" top="0.7480314960629921" bottom="0.7480314960629921" header="0.31496062992125984" footer="0.31496062992125984"/>
  <pageSetup fitToWidth="2" horizontalDpi="600" verticalDpi="600" orientation="portrait" pageOrder="overThenDown" paperSize="8" scale="135" r:id="rId1"/>
  <colBreaks count="1" manualBreakCount="1">
    <brk id="19" max="65535" man="1"/>
  </colBreaks>
</worksheet>
</file>

<file path=xl/worksheets/sheet13.xml><?xml version="1.0" encoding="utf-8"?>
<worksheet xmlns="http://schemas.openxmlformats.org/spreadsheetml/2006/main" xmlns:r="http://schemas.openxmlformats.org/officeDocument/2006/relationships">
  <dimension ref="A1:AM40"/>
  <sheetViews>
    <sheetView view="pageBreakPreview" zoomScale="60" zoomScaleNormal="70" zoomScalePageLayoutView="75" workbookViewId="0" topLeftCell="A1">
      <selection activeCell="A1" sqref="A1:S1"/>
    </sheetView>
  </sheetViews>
  <sheetFormatPr defaultColWidth="9.00390625" defaultRowHeight="16.5"/>
  <cols>
    <col min="1" max="1" width="3.00390625" style="18" customWidth="1"/>
    <col min="2" max="2" width="8.75390625" style="18" customWidth="1"/>
    <col min="3" max="3" width="11.625" style="18" customWidth="1"/>
    <col min="4" max="4" width="10.125" style="18" customWidth="1"/>
    <col min="5" max="5" width="10.625" style="18" customWidth="1"/>
    <col min="6" max="6" width="12.125" style="18" customWidth="1"/>
    <col min="7" max="7" width="7.75390625" style="18" customWidth="1"/>
    <col min="8" max="8" width="8.25390625" style="18" hidden="1" customWidth="1"/>
    <col min="9" max="9" width="7.625" style="18" hidden="1" customWidth="1"/>
    <col min="10" max="16" width="8.00390625" style="18" hidden="1" customWidth="1"/>
    <col min="17" max="25" width="9.125" style="18" customWidth="1"/>
    <col min="26" max="27" width="9.625" style="18" customWidth="1"/>
    <col min="28" max="29" width="10.125" style="18" customWidth="1"/>
    <col min="30" max="16384" width="9.00390625" style="18" customWidth="1"/>
  </cols>
  <sheetData>
    <row r="1" spans="1:38" s="22" customFormat="1" ht="19.5" customHeight="1">
      <c r="A1" s="501" t="s">
        <v>349</v>
      </c>
      <c r="B1" s="501"/>
      <c r="C1" s="501"/>
      <c r="D1" s="501"/>
      <c r="E1" s="501"/>
      <c r="F1" s="501"/>
      <c r="G1" s="501"/>
      <c r="H1" s="501"/>
      <c r="I1" s="501"/>
      <c r="J1" s="501"/>
      <c r="K1" s="501"/>
      <c r="L1" s="501"/>
      <c r="M1" s="501"/>
      <c r="N1" s="501"/>
      <c r="O1" s="501"/>
      <c r="P1" s="501"/>
      <c r="Q1" s="501"/>
      <c r="R1" s="501"/>
      <c r="S1" s="501"/>
      <c r="T1" s="502" t="s">
        <v>350</v>
      </c>
      <c r="U1" s="502"/>
      <c r="V1" s="502"/>
      <c r="W1" s="502"/>
      <c r="X1" s="502"/>
      <c r="Y1" s="502"/>
      <c r="Z1" s="502"/>
      <c r="AA1" s="502"/>
      <c r="AB1" s="502"/>
      <c r="AC1" s="502"/>
      <c r="AD1" s="141"/>
      <c r="AE1" s="141"/>
      <c r="AF1" s="141"/>
      <c r="AG1" s="141"/>
      <c r="AH1" s="141"/>
      <c r="AI1" s="141"/>
      <c r="AJ1" s="141"/>
      <c r="AK1" s="141"/>
      <c r="AL1" s="141"/>
    </row>
    <row r="2" spans="1:29" ht="15.75" customHeight="1">
      <c r="A2" s="473" t="s">
        <v>558</v>
      </c>
      <c r="B2" s="473"/>
      <c r="C2" s="473"/>
      <c r="D2" s="473"/>
      <c r="E2" s="473"/>
      <c r="F2" s="473"/>
      <c r="G2" s="473"/>
      <c r="H2" s="473"/>
      <c r="I2" s="473"/>
      <c r="J2" s="473"/>
      <c r="K2" s="473"/>
      <c r="L2" s="473"/>
      <c r="M2" s="473"/>
      <c r="N2" s="473"/>
      <c r="O2" s="473"/>
      <c r="P2" s="473"/>
      <c r="Q2" s="473"/>
      <c r="R2" s="473"/>
      <c r="S2" s="142" t="s">
        <v>185</v>
      </c>
      <c r="T2" s="503" t="s">
        <v>557</v>
      </c>
      <c r="U2" s="503"/>
      <c r="V2" s="503"/>
      <c r="W2" s="503"/>
      <c r="X2" s="503"/>
      <c r="Y2" s="503"/>
      <c r="Z2" s="503"/>
      <c r="AA2" s="141"/>
      <c r="AB2" s="146" t="s">
        <v>254</v>
      </c>
      <c r="AC2" s="142"/>
    </row>
    <row r="3" spans="1:29" s="57" customFormat="1" ht="35.25" customHeight="1">
      <c r="A3" s="508"/>
      <c r="B3" s="509"/>
      <c r="C3" s="510"/>
      <c r="D3" s="490" t="s">
        <v>5</v>
      </c>
      <c r="E3" s="491"/>
      <c r="F3" s="492"/>
      <c r="G3" s="493" t="s">
        <v>100</v>
      </c>
      <c r="H3" s="108"/>
      <c r="I3" s="108"/>
      <c r="J3" s="108"/>
      <c r="K3" s="108"/>
      <c r="L3" s="108"/>
      <c r="M3" s="108"/>
      <c r="N3" s="108"/>
      <c r="O3" s="108"/>
      <c r="P3" s="108" t="s">
        <v>99</v>
      </c>
      <c r="Q3" s="490" t="s">
        <v>259</v>
      </c>
      <c r="R3" s="505"/>
      <c r="S3" s="505"/>
      <c r="T3" s="505" t="s">
        <v>258</v>
      </c>
      <c r="U3" s="505"/>
      <c r="V3" s="505"/>
      <c r="W3" s="505"/>
      <c r="X3" s="505"/>
      <c r="Y3" s="506"/>
      <c r="Z3" s="507" t="s">
        <v>222</v>
      </c>
      <c r="AA3" s="505"/>
      <c r="AB3" s="505"/>
      <c r="AC3" s="505"/>
    </row>
    <row r="4" spans="1:39" s="202" customFormat="1" ht="61.5" customHeight="1">
      <c r="A4" s="511"/>
      <c r="B4" s="511"/>
      <c r="C4" s="512"/>
      <c r="D4" s="108" t="s">
        <v>225</v>
      </c>
      <c r="E4" s="108" t="s">
        <v>223</v>
      </c>
      <c r="F4" s="108" t="s">
        <v>224</v>
      </c>
      <c r="G4" s="494"/>
      <c r="H4" s="108" t="s">
        <v>101</v>
      </c>
      <c r="I4" s="108" t="s">
        <v>102</v>
      </c>
      <c r="J4" s="104" t="s">
        <v>103</v>
      </c>
      <c r="K4" s="104" t="s">
        <v>104</v>
      </c>
      <c r="L4" s="108" t="s">
        <v>105</v>
      </c>
      <c r="M4" s="108" t="s">
        <v>106</v>
      </c>
      <c r="N4" s="108" t="s">
        <v>107</v>
      </c>
      <c r="O4" s="108" t="s">
        <v>108</v>
      </c>
      <c r="P4" s="109" t="s">
        <v>109</v>
      </c>
      <c r="Q4" s="71" t="s">
        <v>66</v>
      </c>
      <c r="R4" s="71" t="s">
        <v>67</v>
      </c>
      <c r="S4" s="71" t="s">
        <v>68</v>
      </c>
      <c r="T4" s="33" t="s">
        <v>69</v>
      </c>
      <c r="U4" s="33" t="s">
        <v>70</v>
      </c>
      <c r="V4" s="71" t="s">
        <v>71</v>
      </c>
      <c r="W4" s="71" t="s">
        <v>72</v>
      </c>
      <c r="X4" s="71" t="s">
        <v>73</v>
      </c>
      <c r="Y4" s="71" t="s">
        <v>444</v>
      </c>
      <c r="Z4" s="69" t="s">
        <v>492</v>
      </c>
      <c r="AA4" s="68" t="s">
        <v>495</v>
      </c>
      <c r="AB4" s="68" t="s">
        <v>494</v>
      </c>
      <c r="AC4" s="32" t="s">
        <v>493</v>
      </c>
      <c r="AD4" s="211"/>
      <c r="AE4" s="211"/>
      <c r="AF4" s="211"/>
      <c r="AG4" s="211"/>
      <c r="AH4" s="211"/>
      <c r="AI4" s="211"/>
      <c r="AJ4" s="211"/>
      <c r="AK4" s="211"/>
      <c r="AL4" s="211"/>
      <c r="AM4" s="211"/>
    </row>
    <row r="5" spans="1:29" s="57" customFormat="1" ht="15" customHeight="1">
      <c r="A5" s="504" t="s">
        <v>353</v>
      </c>
      <c r="B5" s="504" t="s">
        <v>115</v>
      </c>
      <c r="C5" s="201" t="s">
        <v>33</v>
      </c>
      <c r="D5" s="207">
        <f aca="true" t="shared" si="0" ref="D5:E7">D8+D11+D14+D17+D20+D23+D26+D29+D32+D35</f>
        <v>4185</v>
      </c>
      <c r="E5" s="207">
        <f t="shared" si="0"/>
        <v>4184</v>
      </c>
      <c r="F5" s="36">
        <v>1</v>
      </c>
      <c r="G5" s="36">
        <f>(D8*G8+D11*G11+D14*G14+D17*G17+D20*G20+D23*G23+D26*G26+D29*G29+D32*G32+D35*G35)/D5</f>
        <v>29.976344086021506</v>
      </c>
      <c r="H5" s="36"/>
      <c r="I5" s="36"/>
      <c r="J5" s="36"/>
      <c r="K5" s="36"/>
      <c r="L5" s="36"/>
      <c r="M5" s="36"/>
      <c r="N5" s="36"/>
      <c r="O5" s="36"/>
      <c r="P5" s="36"/>
      <c r="Q5" s="36">
        <f>Q8+Q11+Q14+Q17+Q20+Q23+Q26+Q29+Q32+Q35</f>
        <v>3</v>
      </c>
      <c r="R5" s="207">
        <f aca="true" t="shared" si="1" ref="R5:AC5">R8+R11+R14+R17+R20+R23+R26+R29+R32+R35</f>
        <v>540</v>
      </c>
      <c r="S5" s="207">
        <f t="shared" si="1"/>
        <v>1710</v>
      </c>
      <c r="T5" s="207">
        <f t="shared" si="1"/>
        <v>997</v>
      </c>
      <c r="U5" s="207">
        <f t="shared" si="1"/>
        <v>517</v>
      </c>
      <c r="V5" s="207">
        <f t="shared" si="1"/>
        <v>285</v>
      </c>
      <c r="W5" s="207">
        <f t="shared" si="1"/>
        <v>97</v>
      </c>
      <c r="X5" s="207">
        <f t="shared" si="1"/>
        <v>30</v>
      </c>
      <c r="Y5" s="207">
        <f t="shared" si="1"/>
        <v>6</v>
      </c>
      <c r="Z5" s="207">
        <f t="shared" si="1"/>
        <v>253</v>
      </c>
      <c r="AA5" s="207">
        <f t="shared" si="1"/>
        <v>3743</v>
      </c>
      <c r="AB5" s="207">
        <f t="shared" si="1"/>
        <v>187</v>
      </c>
      <c r="AC5" s="207">
        <f t="shared" si="1"/>
        <v>2</v>
      </c>
    </row>
    <row r="6" spans="1:29" s="57" customFormat="1" ht="15" customHeight="1">
      <c r="A6" s="486"/>
      <c r="B6" s="486"/>
      <c r="C6" s="82" t="s">
        <v>64</v>
      </c>
      <c r="D6" s="208">
        <f t="shared" si="0"/>
        <v>1377</v>
      </c>
      <c r="E6" s="208">
        <f t="shared" si="0"/>
        <v>1376</v>
      </c>
      <c r="F6" s="6">
        <v>1</v>
      </c>
      <c r="G6" s="6">
        <v>32</v>
      </c>
      <c r="H6" s="6"/>
      <c r="I6" s="6"/>
      <c r="J6" s="6"/>
      <c r="K6" s="6"/>
      <c r="L6" s="6"/>
      <c r="M6" s="6"/>
      <c r="N6" s="6"/>
      <c r="O6" s="6"/>
      <c r="P6" s="6"/>
      <c r="Q6" s="6">
        <f>Q9+Q12+Q15+Q18+Q21+Q24+Q27+Q30+Q33+Q36</f>
        <v>0</v>
      </c>
      <c r="R6" s="208">
        <f aca="true" t="shared" si="2" ref="R6:AC6">R9+R12+R15+R18+R21+R24+R27+R30+R33+R36</f>
        <v>64</v>
      </c>
      <c r="S6" s="208">
        <f t="shared" si="2"/>
        <v>507</v>
      </c>
      <c r="T6" s="208">
        <f t="shared" si="2"/>
        <v>394</v>
      </c>
      <c r="U6" s="208">
        <f t="shared" si="2"/>
        <v>211</v>
      </c>
      <c r="V6" s="208">
        <f t="shared" si="2"/>
        <v>125</v>
      </c>
      <c r="W6" s="208">
        <f t="shared" si="2"/>
        <v>52</v>
      </c>
      <c r="X6" s="208">
        <f t="shared" si="2"/>
        <v>21</v>
      </c>
      <c r="Y6" s="208">
        <f t="shared" si="2"/>
        <v>3</v>
      </c>
      <c r="Z6" s="208">
        <f t="shared" si="2"/>
        <v>144</v>
      </c>
      <c r="AA6" s="208">
        <f t="shared" si="2"/>
        <v>1152</v>
      </c>
      <c r="AB6" s="208">
        <f t="shared" si="2"/>
        <v>79</v>
      </c>
      <c r="AC6" s="208">
        <f t="shared" si="2"/>
        <v>2</v>
      </c>
    </row>
    <row r="7" spans="1:29" s="57" customFormat="1" ht="15" customHeight="1">
      <c r="A7" s="486"/>
      <c r="B7" s="495"/>
      <c r="C7" s="82" t="s">
        <v>65</v>
      </c>
      <c r="D7" s="208">
        <f t="shared" si="0"/>
        <v>2808</v>
      </c>
      <c r="E7" s="208">
        <f t="shared" si="0"/>
        <v>2808</v>
      </c>
      <c r="F7" s="6">
        <v>0</v>
      </c>
      <c r="G7" s="6">
        <v>29</v>
      </c>
      <c r="H7" s="6"/>
      <c r="I7" s="6"/>
      <c r="J7" s="6"/>
      <c r="K7" s="6"/>
      <c r="L7" s="6"/>
      <c r="M7" s="6"/>
      <c r="N7" s="6"/>
      <c r="O7" s="6"/>
      <c r="P7" s="6"/>
      <c r="Q7" s="6">
        <f>Q10+Q13+Q16+Q19+Q22+Q25+Q28+Q31+Q34+Q37</f>
        <v>3</v>
      </c>
      <c r="R7" s="208">
        <f aca="true" t="shared" si="3" ref="R7:AC7">R10+R13+R16+R19+R22+R25+R28+R31+R34+R37</f>
        <v>476</v>
      </c>
      <c r="S7" s="208">
        <f t="shared" si="3"/>
        <v>1203</v>
      </c>
      <c r="T7" s="208">
        <f t="shared" si="3"/>
        <v>603</v>
      </c>
      <c r="U7" s="208">
        <f t="shared" si="3"/>
        <v>306</v>
      </c>
      <c r="V7" s="208">
        <f t="shared" si="3"/>
        <v>160</v>
      </c>
      <c r="W7" s="208">
        <f t="shared" si="3"/>
        <v>45</v>
      </c>
      <c r="X7" s="208">
        <f t="shared" si="3"/>
        <v>9</v>
      </c>
      <c r="Y7" s="208">
        <f t="shared" si="3"/>
        <v>3</v>
      </c>
      <c r="Z7" s="208">
        <f t="shared" si="3"/>
        <v>109</v>
      </c>
      <c r="AA7" s="208">
        <f t="shared" si="3"/>
        <v>2591</v>
      </c>
      <c r="AB7" s="208">
        <f t="shared" si="3"/>
        <v>108</v>
      </c>
      <c r="AC7" s="208">
        <f t="shared" si="3"/>
        <v>0</v>
      </c>
    </row>
    <row r="8" spans="1:29" s="57" customFormat="1" ht="15" customHeight="1">
      <c r="A8" s="486"/>
      <c r="B8" s="482" t="s">
        <v>90</v>
      </c>
      <c r="C8" s="112" t="s">
        <v>113</v>
      </c>
      <c r="D8" s="207">
        <v>327</v>
      </c>
      <c r="E8" s="36">
        <v>327</v>
      </c>
      <c r="F8" s="36">
        <v>0</v>
      </c>
      <c r="G8" s="36">
        <v>30</v>
      </c>
      <c r="H8" s="36"/>
      <c r="I8" s="36"/>
      <c r="J8" s="36"/>
      <c r="K8" s="36"/>
      <c r="L8" s="36"/>
      <c r="M8" s="36"/>
      <c r="N8" s="36"/>
      <c r="O8" s="36"/>
      <c r="P8" s="36"/>
      <c r="Q8" s="36">
        <v>0</v>
      </c>
      <c r="R8" s="36">
        <v>36</v>
      </c>
      <c r="S8" s="36">
        <v>131</v>
      </c>
      <c r="T8" s="36">
        <v>85</v>
      </c>
      <c r="U8" s="36">
        <v>53</v>
      </c>
      <c r="V8" s="36">
        <v>17</v>
      </c>
      <c r="W8" s="36">
        <v>5</v>
      </c>
      <c r="X8" s="36">
        <v>0</v>
      </c>
      <c r="Y8" s="36">
        <v>0</v>
      </c>
      <c r="Z8" s="36">
        <v>5</v>
      </c>
      <c r="AA8" s="36">
        <v>302</v>
      </c>
      <c r="AB8" s="36">
        <v>20</v>
      </c>
      <c r="AC8" s="36">
        <v>0</v>
      </c>
    </row>
    <row r="9" spans="1:29" s="57" customFormat="1" ht="15" customHeight="1">
      <c r="A9" s="486"/>
      <c r="B9" s="483"/>
      <c r="C9" s="82" t="s">
        <v>64</v>
      </c>
      <c r="D9" s="208">
        <v>130</v>
      </c>
      <c r="E9" s="6">
        <v>130</v>
      </c>
      <c r="F9" s="6">
        <v>0</v>
      </c>
      <c r="G9" s="6">
        <v>31</v>
      </c>
      <c r="H9" s="6"/>
      <c r="I9" s="6"/>
      <c r="J9" s="6"/>
      <c r="K9" s="6"/>
      <c r="L9" s="6"/>
      <c r="M9" s="6"/>
      <c r="N9" s="6"/>
      <c r="O9" s="6"/>
      <c r="P9" s="6"/>
      <c r="Q9" s="6">
        <v>0</v>
      </c>
      <c r="R9" s="6">
        <v>5</v>
      </c>
      <c r="S9" s="6">
        <v>51</v>
      </c>
      <c r="T9" s="6">
        <v>44</v>
      </c>
      <c r="U9" s="6">
        <v>22</v>
      </c>
      <c r="V9" s="6">
        <v>5</v>
      </c>
      <c r="W9" s="6">
        <v>3</v>
      </c>
      <c r="X9" s="6">
        <v>0</v>
      </c>
      <c r="Y9" s="6">
        <v>0</v>
      </c>
      <c r="Z9" s="6">
        <v>3</v>
      </c>
      <c r="AA9" s="6">
        <v>118</v>
      </c>
      <c r="AB9" s="6">
        <v>9</v>
      </c>
      <c r="AC9" s="6">
        <v>0</v>
      </c>
    </row>
    <row r="10" spans="1:29" s="57" customFormat="1" ht="15" customHeight="1">
      <c r="A10" s="486"/>
      <c r="B10" s="484"/>
      <c r="C10" s="82" t="s">
        <v>65</v>
      </c>
      <c r="D10" s="208">
        <v>197</v>
      </c>
      <c r="E10" s="6">
        <v>197</v>
      </c>
      <c r="F10" s="6">
        <v>0</v>
      </c>
      <c r="G10" s="6">
        <v>29</v>
      </c>
      <c r="H10" s="6"/>
      <c r="I10" s="6"/>
      <c r="J10" s="6"/>
      <c r="K10" s="6"/>
      <c r="L10" s="6"/>
      <c r="M10" s="6"/>
      <c r="N10" s="6"/>
      <c r="O10" s="6"/>
      <c r="P10" s="6"/>
      <c r="Q10" s="6">
        <v>0</v>
      </c>
      <c r="R10" s="6">
        <v>31</v>
      </c>
      <c r="S10" s="6">
        <v>80</v>
      </c>
      <c r="T10" s="6">
        <v>41</v>
      </c>
      <c r="U10" s="6">
        <v>31</v>
      </c>
      <c r="V10" s="6">
        <v>12</v>
      </c>
      <c r="W10" s="6">
        <v>2</v>
      </c>
      <c r="X10" s="6">
        <v>0</v>
      </c>
      <c r="Y10" s="6">
        <v>0</v>
      </c>
      <c r="Z10" s="6">
        <v>2</v>
      </c>
      <c r="AA10" s="6">
        <v>184</v>
      </c>
      <c r="AB10" s="6">
        <v>11</v>
      </c>
      <c r="AC10" s="6">
        <v>0</v>
      </c>
    </row>
    <row r="11" spans="1:29" s="57" customFormat="1" ht="15" customHeight="1">
      <c r="A11" s="486"/>
      <c r="B11" s="482" t="s">
        <v>91</v>
      </c>
      <c r="C11" s="112" t="s">
        <v>113</v>
      </c>
      <c r="D11" s="207">
        <v>276</v>
      </c>
      <c r="E11" s="36">
        <v>276</v>
      </c>
      <c r="F11" s="36">
        <v>0</v>
      </c>
      <c r="G11" s="36">
        <v>31</v>
      </c>
      <c r="H11" s="36"/>
      <c r="I11" s="36"/>
      <c r="J11" s="36"/>
      <c r="K11" s="36"/>
      <c r="L11" s="36"/>
      <c r="M11" s="36"/>
      <c r="N11" s="36"/>
      <c r="O11" s="36"/>
      <c r="P11" s="36"/>
      <c r="Q11" s="36">
        <v>0</v>
      </c>
      <c r="R11" s="36">
        <v>17</v>
      </c>
      <c r="S11" s="36">
        <v>105</v>
      </c>
      <c r="T11" s="36">
        <v>73</v>
      </c>
      <c r="U11" s="36">
        <v>52</v>
      </c>
      <c r="V11" s="36">
        <v>21</v>
      </c>
      <c r="W11" s="36">
        <v>7</v>
      </c>
      <c r="X11" s="36">
        <v>1</v>
      </c>
      <c r="Y11" s="36">
        <v>0</v>
      </c>
      <c r="Z11" s="36">
        <v>1</v>
      </c>
      <c r="AA11" s="36">
        <v>248</v>
      </c>
      <c r="AB11" s="36">
        <v>27</v>
      </c>
      <c r="AC11" s="36">
        <v>0</v>
      </c>
    </row>
    <row r="12" spans="1:29" s="57" customFormat="1" ht="15" customHeight="1">
      <c r="A12" s="486"/>
      <c r="B12" s="483"/>
      <c r="C12" s="82" t="s">
        <v>64</v>
      </c>
      <c r="D12" s="208">
        <v>93</v>
      </c>
      <c r="E12" s="6">
        <v>93</v>
      </c>
      <c r="F12" s="6">
        <v>0</v>
      </c>
      <c r="G12" s="6">
        <v>32</v>
      </c>
      <c r="H12" s="6"/>
      <c r="I12" s="6"/>
      <c r="J12" s="6"/>
      <c r="K12" s="6"/>
      <c r="L12" s="6"/>
      <c r="M12" s="6"/>
      <c r="N12" s="6"/>
      <c r="O12" s="6"/>
      <c r="P12" s="6"/>
      <c r="Q12" s="6">
        <v>0</v>
      </c>
      <c r="R12" s="6">
        <v>0</v>
      </c>
      <c r="S12" s="6">
        <v>36</v>
      </c>
      <c r="T12" s="6">
        <v>22</v>
      </c>
      <c r="U12" s="6">
        <v>20</v>
      </c>
      <c r="V12" s="6">
        <v>11</v>
      </c>
      <c r="W12" s="6">
        <v>4</v>
      </c>
      <c r="X12" s="6">
        <v>0</v>
      </c>
      <c r="Y12" s="6">
        <v>0</v>
      </c>
      <c r="Z12" s="6">
        <v>0</v>
      </c>
      <c r="AA12" s="6">
        <v>84</v>
      </c>
      <c r="AB12" s="6">
        <v>9</v>
      </c>
      <c r="AC12" s="6">
        <v>0</v>
      </c>
    </row>
    <row r="13" spans="1:29" s="57" customFormat="1" ht="15" customHeight="1">
      <c r="A13" s="486"/>
      <c r="B13" s="484"/>
      <c r="C13" s="82" t="s">
        <v>65</v>
      </c>
      <c r="D13" s="208">
        <v>183</v>
      </c>
      <c r="E13" s="6">
        <v>183</v>
      </c>
      <c r="F13" s="6">
        <v>0</v>
      </c>
      <c r="G13" s="6">
        <v>30</v>
      </c>
      <c r="H13" s="6"/>
      <c r="I13" s="6"/>
      <c r="J13" s="6"/>
      <c r="K13" s="6"/>
      <c r="L13" s="6"/>
      <c r="M13" s="6"/>
      <c r="N13" s="6"/>
      <c r="O13" s="6"/>
      <c r="P13" s="6"/>
      <c r="Q13" s="6">
        <v>0</v>
      </c>
      <c r="R13" s="6">
        <v>17</v>
      </c>
      <c r="S13" s="6">
        <v>69</v>
      </c>
      <c r="T13" s="6">
        <v>51</v>
      </c>
      <c r="U13" s="6">
        <v>32</v>
      </c>
      <c r="V13" s="6">
        <v>10</v>
      </c>
      <c r="W13" s="6">
        <v>3</v>
      </c>
      <c r="X13" s="6">
        <v>1</v>
      </c>
      <c r="Y13" s="6">
        <v>0</v>
      </c>
      <c r="Z13" s="6">
        <v>1</v>
      </c>
      <c r="AA13" s="6">
        <v>164</v>
      </c>
      <c r="AB13" s="6">
        <v>18</v>
      </c>
      <c r="AC13" s="6">
        <v>0</v>
      </c>
    </row>
    <row r="14" spans="1:29" s="57" customFormat="1" ht="15" customHeight="1">
      <c r="A14" s="486"/>
      <c r="B14" s="482" t="s">
        <v>92</v>
      </c>
      <c r="C14" s="112" t="s">
        <v>113</v>
      </c>
      <c r="D14" s="207">
        <v>481</v>
      </c>
      <c r="E14" s="36">
        <v>481</v>
      </c>
      <c r="F14" s="36">
        <v>0</v>
      </c>
      <c r="G14" s="36">
        <v>30</v>
      </c>
      <c r="H14" s="36"/>
      <c r="I14" s="36"/>
      <c r="J14" s="36"/>
      <c r="K14" s="36"/>
      <c r="L14" s="36"/>
      <c r="M14" s="36"/>
      <c r="N14" s="36"/>
      <c r="O14" s="36"/>
      <c r="P14" s="36"/>
      <c r="Q14" s="36">
        <v>0</v>
      </c>
      <c r="R14" s="36">
        <v>68</v>
      </c>
      <c r="S14" s="36">
        <v>184</v>
      </c>
      <c r="T14" s="36">
        <v>121</v>
      </c>
      <c r="U14" s="36">
        <v>64</v>
      </c>
      <c r="V14" s="36">
        <v>31</v>
      </c>
      <c r="W14" s="36">
        <v>10</v>
      </c>
      <c r="X14" s="36">
        <v>2</v>
      </c>
      <c r="Y14" s="36">
        <v>1</v>
      </c>
      <c r="Z14" s="36">
        <v>6</v>
      </c>
      <c r="AA14" s="36">
        <v>460</v>
      </c>
      <c r="AB14" s="36">
        <v>15</v>
      </c>
      <c r="AC14" s="36">
        <v>0</v>
      </c>
    </row>
    <row r="15" spans="1:29" s="57" customFormat="1" ht="15" customHeight="1">
      <c r="A15" s="486"/>
      <c r="B15" s="483"/>
      <c r="C15" s="82" t="s">
        <v>64</v>
      </c>
      <c r="D15" s="208">
        <v>157</v>
      </c>
      <c r="E15" s="6">
        <v>157</v>
      </c>
      <c r="F15" s="6">
        <v>0</v>
      </c>
      <c r="G15" s="6">
        <v>32</v>
      </c>
      <c r="H15" s="6"/>
      <c r="I15" s="6"/>
      <c r="J15" s="6"/>
      <c r="K15" s="6"/>
      <c r="L15" s="6"/>
      <c r="M15" s="6"/>
      <c r="N15" s="6"/>
      <c r="O15" s="6"/>
      <c r="P15" s="6"/>
      <c r="Q15" s="6">
        <v>0</v>
      </c>
      <c r="R15" s="6">
        <v>3</v>
      </c>
      <c r="S15" s="6">
        <v>55</v>
      </c>
      <c r="T15" s="6">
        <v>49</v>
      </c>
      <c r="U15" s="6">
        <v>28</v>
      </c>
      <c r="V15" s="6">
        <v>14</v>
      </c>
      <c r="W15" s="6">
        <v>6</v>
      </c>
      <c r="X15" s="6">
        <v>2</v>
      </c>
      <c r="Y15" s="6">
        <v>0</v>
      </c>
      <c r="Z15" s="6">
        <v>4</v>
      </c>
      <c r="AA15" s="6">
        <v>146</v>
      </c>
      <c r="AB15" s="6">
        <v>7</v>
      </c>
      <c r="AC15" s="6">
        <v>0</v>
      </c>
    </row>
    <row r="16" spans="1:29" s="57" customFormat="1" ht="15" customHeight="1">
      <c r="A16" s="486"/>
      <c r="B16" s="484"/>
      <c r="C16" s="82" t="s">
        <v>65</v>
      </c>
      <c r="D16" s="208">
        <v>324</v>
      </c>
      <c r="E16" s="6">
        <v>324</v>
      </c>
      <c r="F16" s="6">
        <v>0</v>
      </c>
      <c r="G16" s="6">
        <v>29</v>
      </c>
      <c r="H16" s="6"/>
      <c r="I16" s="6"/>
      <c r="J16" s="6"/>
      <c r="K16" s="6"/>
      <c r="L16" s="6"/>
      <c r="M16" s="6"/>
      <c r="N16" s="6"/>
      <c r="O16" s="6"/>
      <c r="P16" s="6"/>
      <c r="Q16" s="6">
        <v>0</v>
      </c>
      <c r="R16" s="6">
        <v>65</v>
      </c>
      <c r="S16" s="6">
        <v>129</v>
      </c>
      <c r="T16" s="6">
        <v>72</v>
      </c>
      <c r="U16" s="6">
        <v>36</v>
      </c>
      <c r="V16" s="6">
        <v>17</v>
      </c>
      <c r="W16" s="6">
        <v>4</v>
      </c>
      <c r="X16" s="6">
        <v>0</v>
      </c>
      <c r="Y16" s="6">
        <v>1</v>
      </c>
      <c r="Z16" s="6">
        <v>2</v>
      </c>
      <c r="AA16" s="6">
        <v>314</v>
      </c>
      <c r="AB16" s="6">
        <v>8</v>
      </c>
      <c r="AC16" s="6">
        <v>0</v>
      </c>
    </row>
    <row r="17" spans="1:29" s="57" customFormat="1" ht="15" customHeight="1">
      <c r="A17" s="486"/>
      <c r="B17" s="482" t="s">
        <v>93</v>
      </c>
      <c r="C17" s="112" t="s">
        <v>113</v>
      </c>
      <c r="D17" s="207">
        <v>383</v>
      </c>
      <c r="E17" s="36">
        <v>383</v>
      </c>
      <c r="F17" s="36">
        <v>0</v>
      </c>
      <c r="G17" s="36">
        <v>29</v>
      </c>
      <c r="H17" s="36"/>
      <c r="I17" s="36"/>
      <c r="J17" s="36"/>
      <c r="K17" s="36"/>
      <c r="L17" s="36"/>
      <c r="M17" s="36"/>
      <c r="N17" s="36"/>
      <c r="O17" s="36"/>
      <c r="P17" s="36"/>
      <c r="Q17" s="36">
        <v>0</v>
      </c>
      <c r="R17" s="36">
        <v>68</v>
      </c>
      <c r="S17" s="36">
        <v>153</v>
      </c>
      <c r="T17" s="36">
        <v>84</v>
      </c>
      <c r="U17" s="36">
        <v>42</v>
      </c>
      <c r="V17" s="36">
        <v>25</v>
      </c>
      <c r="W17" s="36">
        <v>6</v>
      </c>
      <c r="X17" s="36">
        <v>4</v>
      </c>
      <c r="Y17" s="36">
        <v>1</v>
      </c>
      <c r="Z17" s="36">
        <v>8</v>
      </c>
      <c r="AA17" s="36">
        <v>368</v>
      </c>
      <c r="AB17" s="36">
        <v>7</v>
      </c>
      <c r="AC17" s="36">
        <v>0</v>
      </c>
    </row>
    <row r="18" spans="1:29" s="57" customFormat="1" ht="15" customHeight="1">
      <c r="A18" s="486"/>
      <c r="B18" s="483"/>
      <c r="C18" s="82" t="s">
        <v>64</v>
      </c>
      <c r="D18" s="208">
        <v>125</v>
      </c>
      <c r="E18" s="6">
        <v>125</v>
      </c>
      <c r="F18" s="6">
        <v>0</v>
      </c>
      <c r="G18" s="6">
        <v>31</v>
      </c>
      <c r="H18" s="6"/>
      <c r="I18" s="6"/>
      <c r="J18" s="6"/>
      <c r="K18" s="6"/>
      <c r="L18" s="6"/>
      <c r="M18" s="6"/>
      <c r="N18" s="6"/>
      <c r="O18" s="6"/>
      <c r="P18" s="6"/>
      <c r="Q18" s="6">
        <v>0</v>
      </c>
      <c r="R18" s="6">
        <v>11</v>
      </c>
      <c r="S18" s="6">
        <v>34</v>
      </c>
      <c r="T18" s="6">
        <v>37</v>
      </c>
      <c r="U18" s="6">
        <v>18</v>
      </c>
      <c r="V18" s="6">
        <v>16</v>
      </c>
      <c r="W18" s="6">
        <v>5</v>
      </c>
      <c r="X18" s="6">
        <v>3</v>
      </c>
      <c r="Y18" s="6">
        <v>1</v>
      </c>
      <c r="Z18" s="6">
        <v>5</v>
      </c>
      <c r="AA18" s="6">
        <v>114</v>
      </c>
      <c r="AB18" s="6">
        <v>6</v>
      </c>
      <c r="AC18" s="6">
        <v>0</v>
      </c>
    </row>
    <row r="19" spans="1:29" s="57" customFormat="1" ht="15" customHeight="1">
      <c r="A19" s="496" t="s">
        <v>351</v>
      </c>
      <c r="B19" s="484"/>
      <c r="C19" s="82" t="s">
        <v>65</v>
      </c>
      <c r="D19" s="208">
        <v>258</v>
      </c>
      <c r="E19" s="6">
        <v>258</v>
      </c>
      <c r="F19" s="6">
        <v>0</v>
      </c>
      <c r="G19" s="6">
        <v>28</v>
      </c>
      <c r="H19" s="6"/>
      <c r="I19" s="6"/>
      <c r="J19" s="6"/>
      <c r="K19" s="6"/>
      <c r="L19" s="6"/>
      <c r="M19" s="6"/>
      <c r="N19" s="6"/>
      <c r="O19" s="6"/>
      <c r="P19" s="6"/>
      <c r="Q19" s="6">
        <v>0</v>
      </c>
      <c r="R19" s="6">
        <v>57</v>
      </c>
      <c r="S19" s="6">
        <v>119</v>
      </c>
      <c r="T19" s="6">
        <v>47</v>
      </c>
      <c r="U19" s="41">
        <v>24</v>
      </c>
      <c r="V19" s="6">
        <v>9</v>
      </c>
      <c r="W19" s="6">
        <v>1</v>
      </c>
      <c r="X19" s="6">
        <v>1</v>
      </c>
      <c r="Y19" s="6">
        <v>0</v>
      </c>
      <c r="Z19" s="6">
        <v>3</v>
      </c>
      <c r="AA19" s="6">
        <v>254</v>
      </c>
      <c r="AB19" s="6">
        <v>1</v>
      </c>
      <c r="AC19" s="6">
        <v>0</v>
      </c>
    </row>
    <row r="20" spans="1:29" s="57" customFormat="1" ht="15" customHeight="1">
      <c r="A20" s="497"/>
      <c r="B20" s="482" t="s">
        <v>94</v>
      </c>
      <c r="C20" s="112" t="s">
        <v>113</v>
      </c>
      <c r="D20" s="207">
        <v>411</v>
      </c>
      <c r="E20" s="36">
        <v>411</v>
      </c>
      <c r="F20" s="36">
        <v>0</v>
      </c>
      <c r="G20" s="36">
        <v>29</v>
      </c>
      <c r="H20" s="36"/>
      <c r="I20" s="36"/>
      <c r="J20" s="36"/>
      <c r="K20" s="36"/>
      <c r="L20" s="36"/>
      <c r="M20" s="36"/>
      <c r="N20" s="36"/>
      <c r="O20" s="36"/>
      <c r="P20" s="36"/>
      <c r="Q20" s="36">
        <v>0</v>
      </c>
      <c r="R20" s="36">
        <v>64</v>
      </c>
      <c r="S20" s="36">
        <v>189</v>
      </c>
      <c r="T20" s="36">
        <v>87</v>
      </c>
      <c r="U20" s="36">
        <v>44</v>
      </c>
      <c r="V20" s="36">
        <v>21</v>
      </c>
      <c r="W20" s="36">
        <v>5</v>
      </c>
      <c r="X20" s="36">
        <v>1</v>
      </c>
      <c r="Y20" s="36">
        <v>0</v>
      </c>
      <c r="Z20" s="36">
        <v>6</v>
      </c>
      <c r="AA20" s="36">
        <v>391</v>
      </c>
      <c r="AB20" s="36">
        <v>14</v>
      </c>
      <c r="AC20" s="36">
        <v>0</v>
      </c>
    </row>
    <row r="21" spans="1:29" s="57" customFormat="1" ht="15" customHeight="1">
      <c r="A21" s="498"/>
      <c r="B21" s="483"/>
      <c r="C21" s="82" t="s">
        <v>64</v>
      </c>
      <c r="D21" s="208">
        <v>109</v>
      </c>
      <c r="E21" s="6">
        <v>109</v>
      </c>
      <c r="F21" s="6">
        <v>0</v>
      </c>
      <c r="G21" s="6">
        <v>31</v>
      </c>
      <c r="H21" s="6"/>
      <c r="I21" s="6"/>
      <c r="J21" s="6"/>
      <c r="K21" s="6"/>
      <c r="L21" s="6"/>
      <c r="M21" s="6"/>
      <c r="N21" s="6"/>
      <c r="O21" s="6"/>
      <c r="P21" s="6"/>
      <c r="Q21" s="6">
        <v>0</v>
      </c>
      <c r="R21" s="6">
        <v>7</v>
      </c>
      <c r="S21" s="6">
        <v>47</v>
      </c>
      <c r="T21" s="6">
        <v>30</v>
      </c>
      <c r="U21" s="6">
        <v>13</v>
      </c>
      <c r="V21" s="6">
        <v>9</v>
      </c>
      <c r="W21" s="6">
        <v>3</v>
      </c>
      <c r="X21" s="6">
        <v>0</v>
      </c>
      <c r="Y21" s="6">
        <v>0</v>
      </c>
      <c r="Z21" s="6">
        <v>2</v>
      </c>
      <c r="AA21" s="6">
        <v>103</v>
      </c>
      <c r="AB21" s="6">
        <v>4</v>
      </c>
      <c r="AC21" s="6">
        <v>0</v>
      </c>
    </row>
    <row r="22" spans="1:29" s="57" customFormat="1" ht="15" customHeight="1">
      <c r="A22" s="499"/>
      <c r="B22" s="484"/>
      <c r="C22" s="82" t="s">
        <v>65</v>
      </c>
      <c r="D22" s="208">
        <v>302</v>
      </c>
      <c r="E22" s="6">
        <v>302</v>
      </c>
      <c r="F22" s="6">
        <v>0</v>
      </c>
      <c r="G22" s="6">
        <v>28</v>
      </c>
      <c r="H22" s="6"/>
      <c r="I22" s="6"/>
      <c r="J22" s="6"/>
      <c r="K22" s="6"/>
      <c r="L22" s="6"/>
      <c r="M22" s="6"/>
      <c r="N22" s="6"/>
      <c r="O22" s="6"/>
      <c r="P22" s="6"/>
      <c r="Q22" s="6">
        <v>0</v>
      </c>
      <c r="R22" s="6">
        <v>57</v>
      </c>
      <c r="S22" s="6">
        <v>142</v>
      </c>
      <c r="T22" s="6">
        <v>57</v>
      </c>
      <c r="U22" s="6">
        <v>31</v>
      </c>
      <c r="V22" s="6">
        <v>12</v>
      </c>
      <c r="W22" s="6">
        <v>2</v>
      </c>
      <c r="X22" s="6">
        <v>1</v>
      </c>
      <c r="Y22" s="6">
        <v>0</v>
      </c>
      <c r="Z22" s="6">
        <v>4</v>
      </c>
      <c r="AA22" s="6">
        <v>288</v>
      </c>
      <c r="AB22" s="6">
        <v>10</v>
      </c>
      <c r="AC22" s="6">
        <v>0</v>
      </c>
    </row>
    <row r="23" spans="1:29" s="57" customFormat="1" ht="15" customHeight="1">
      <c r="A23" s="497"/>
      <c r="B23" s="482" t="s">
        <v>95</v>
      </c>
      <c r="C23" s="112" t="s">
        <v>113</v>
      </c>
      <c r="D23" s="207">
        <v>513</v>
      </c>
      <c r="E23" s="36">
        <v>513</v>
      </c>
      <c r="F23" s="36">
        <v>0</v>
      </c>
      <c r="G23" s="36">
        <v>30</v>
      </c>
      <c r="H23" s="36"/>
      <c r="I23" s="36"/>
      <c r="J23" s="36"/>
      <c r="K23" s="36"/>
      <c r="L23" s="36"/>
      <c r="M23" s="36"/>
      <c r="N23" s="36"/>
      <c r="O23" s="36"/>
      <c r="P23" s="36"/>
      <c r="Q23" s="36">
        <v>0</v>
      </c>
      <c r="R23" s="36">
        <v>72</v>
      </c>
      <c r="S23" s="36">
        <v>229</v>
      </c>
      <c r="T23" s="36">
        <v>111</v>
      </c>
      <c r="U23" s="36">
        <v>63</v>
      </c>
      <c r="V23" s="36">
        <v>28</v>
      </c>
      <c r="W23" s="36">
        <v>8</v>
      </c>
      <c r="X23" s="36">
        <v>2</v>
      </c>
      <c r="Y23" s="36">
        <v>0</v>
      </c>
      <c r="Z23" s="36">
        <v>40</v>
      </c>
      <c r="AA23" s="36">
        <v>448</v>
      </c>
      <c r="AB23" s="36">
        <v>25</v>
      </c>
      <c r="AC23" s="36">
        <v>0</v>
      </c>
    </row>
    <row r="24" spans="1:29" s="57" customFormat="1" ht="15" customHeight="1">
      <c r="A24" s="497"/>
      <c r="B24" s="483"/>
      <c r="C24" s="82" t="s">
        <v>64</v>
      </c>
      <c r="D24" s="208">
        <v>133</v>
      </c>
      <c r="E24" s="6">
        <v>133</v>
      </c>
      <c r="F24" s="6">
        <v>0</v>
      </c>
      <c r="G24" s="6">
        <v>32</v>
      </c>
      <c r="H24" s="6"/>
      <c r="I24" s="6"/>
      <c r="J24" s="6"/>
      <c r="K24" s="6"/>
      <c r="L24" s="6"/>
      <c r="M24" s="6"/>
      <c r="N24" s="6"/>
      <c r="O24" s="6"/>
      <c r="P24" s="6"/>
      <c r="Q24" s="6">
        <v>0</v>
      </c>
      <c r="R24" s="6">
        <v>2</v>
      </c>
      <c r="S24" s="6">
        <v>58</v>
      </c>
      <c r="T24" s="6">
        <v>32</v>
      </c>
      <c r="U24" s="6">
        <v>23</v>
      </c>
      <c r="V24" s="6">
        <v>13</v>
      </c>
      <c r="W24" s="6">
        <v>3</v>
      </c>
      <c r="X24" s="6">
        <v>2</v>
      </c>
      <c r="Y24" s="6">
        <v>0</v>
      </c>
      <c r="Z24" s="6">
        <v>17</v>
      </c>
      <c r="AA24" s="6">
        <v>107</v>
      </c>
      <c r="AB24" s="6">
        <v>9</v>
      </c>
      <c r="AC24" s="6">
        <v>0</v>
      </c>
    </row>
    <row r="25" spans="1:29" s="57" customFormat="1" ht="15" customHeight="1">
      <c r="A25" s="497"/>
      <c r="B25" s="484"/>
      <c r="C25" s="82" t="s">
        <v>65</v>
      </c>
      <c r="D25" s="208">
        <v>380</v>
      </c>
      <c r="E25" s="6">
        <v>380</v>
      </c>
      <c r="F25" s="6">
        <v>0</v>
      </c>
      <c r="G25" s="6">
        <v>29</v>
      </c>
      <c r="H25" s="6"/>
      <c r="I25" s="6"/>
      <c r="J25" s="6"/>
      <c r="K25" s="6"/>
      <c r="L25" s="6"/>
      <c r="M25" s="6"/>
      <c r="N25" s="6"/>
      <c r="O25" s="6"/>
      <c r="P25" s="6"/>
      <c r="Q25" s="6">
        <v>0</v>
      </c>
      <c r="R25" s="6">
        <v>70</v>
      </c>
      <c r="S25" s="6">
        <v>171</v>
      </c>
      <c r="T25" s="6">
        <v>79</v>
      </c>
      <c r="U25" s="6">
        <v>40</v>
      </c>
      <c r="V25" s="6">
        <v>15</v>
      </c>
      <c r="W25" s="6">
        <v>5</v>
      </c>
      <c r="X25" s="6">
        <v>0</v>
      </c>
      <c r="Y25" s="6">
        <v>0</v>
      </c>
      <c r="Z25" s="6">
        <v>23</v>
      </c>
      <c r="AA25" s="6">
        <v>341</v>
      </c>
      <c r="AB25" s="6">
        <v>16</v>
      </c>
      <c r="AC25" s="6">
        <v>0</v>
      </c>
    </row>
    <row r="26" spans="1:29" s="57" customFormat="1" ht="15" customHeight="1">
      <c r="A26" s="497"/>
      <c r="B26" s="482" t="s">
        <v>96</v>
      </c>
      <c r="C26" s="112" t="s">
        <v>113</v>
      </c>
      <c r="D26" s="207">
        <v>471</v>
      </c>
      <c r="E26" s="36">
        <v>471</v>
      </c>
      <c r="F26" s="36">
        <v>0</v>
      </c>
      <c r="G26" s="36">
        <v>30</v>
      </c>
      <c r="H26" s="36"/>
      <c r="I26" s="36"/>
      <c r="J26" s="36"/>
      <c r="K26" s="36"/>
      <c r="L26" s="36"/>
      <c r="M26" s="36"/>
      <c r="N26" s="36"/>
      <c r="O26" s="36"/>
      <c r="P26" s="36"/>
      <c r="Q26" s="36">
        <v>0</v>
      </c>
      <c r="R26" s="36">
        <v>46</v>
      </c>
      <c r="S26" s="36">
        <v>206</v>
      </c>
      <c r="T26" s="36">
        <v>116</v>
      </c>
      <c r="U26" s="36">
        <v>52</v>
      </c>
      <c r="V26" s="36">
        <v>36</v>
      </c>
      <c r="W26" s="36">
        <v>11</v>
      </c>
      <c r="X26" s="36">
        <v>4</v>
      </c>
      <c r="Y26" s="36">
        <v>0</v>
      </c>
      <c r="Z26" s="36">
        <v>44</v>
      </c>
      <c r="AA26" s="36">
        <v>408</v>
      </c>
      <c r="AB26" s="36">
        <v>19</v>
      </c>
      <c r="AC26" s="36">
        <v>0</v>
      </c>
    </row>
    <row r="27" spans="1:29" s="57" customFormat="1" ht="15" customHeight="1">
      <c r="A27" s="497"/>
      <c r="B27" s="483"/>
      <c r="C27" s="82" t="s">
        <v>64</v>
      </c>
      <c r="D27" s="208">
        <v>141</v>
      </c>
      <c r="E27" s="6">
        <v>141</v>
      </c>
      <c r="F27" s="6">
        <v>0</v>
      </c>
      <c r="G27" s="6">
        <v>31</v>
      </c>
      <c r="H27" s="6"/>
      <c r="I27" s="6"/>
      <c r="J27" s="6"/>
      <c r="K27" s="6"/>
      <c r="L27" s="6"/>
      <c r="M27" s="6"/>
      <c r="N27" s="6"/>
      <c r="O27" s="6"/>
      <c r="P27" s="6"/>
      <c r="Q27" s="6">
        <v>0</v>
      </c>
      <c r="R27" s="6">
        <v>7</v>
      </c>
      <c r="S27" s="6">
        <v>59</v>
      </c>
      <c r="T27" s="6">
        <v>37</v>
      </c>
      <c r="U27" s="6">
        <v>18</v>
      </c>
      <c r="V27" s="6">
        <v>14</v>
      </c>
      <c r="W27" s="6">
        <v>4</v>
      </c>
      <c r="X27" s="6">
        <v>2</v>
      </c>
      <c r="Y27" s="6">
        <v>0</v>
      </c>
      <c r="Z27" s="6">
        <v>25</v>
      </c>
      <c r="AA27" s="6">
        <v>103</v>
      </c>
      <c r="AB27" s="6">
        <v>13</v>
      </c>
      <c r="AC27" s="6">
        <v>0</v>
      </c>
    </row>
    <row r="28" spans="1:29" s="57" customFormat="1" ht="15" customHeight="1">
      <c r="A28" s="497"/>
      <c r="B28" s="484"/>
      <c r="C28" s="82" t="s">
        <v>65</v>
      </c>
      <c r="D28" s="208">
        <v>330</v>
      </c>
      <c r="E28" s="6">
        <v>330</v>
      </c>
      <c r="F28" s="6">
        <v>0</v>
      </c>
      <c r="G28" s="6">
        <v>30</v>
      </c>
      <c r="H28" s="6"/>
      <c r="I28" s="6"/>
      <c r="J28" s="6"/>
      <c r="K28" s="6"/>
      <c r="L28" s="6"/>
      <c r="M28" s="6"/>
      <c r="N28" s="6"/>
      <c r="O28" s="6"/>
      <c r="P28" s="6"/>
      <c r="Q28" s="6">
        <v>0</v>
      </c>
      <c r="R28" s="6">
        <v>39</v>
      </c>
      <c r="S28" s="6">
        <v>147</v>
      </c>
      <c r="T28" s="6">
        <v>79</v>
      </c>
      <c r="U28" s="6">
        <v>34</v>
      </c>
      <c r="V28" s="6">
        <v>22</v>
      </c>
      <c r="W28" s="6">
        <v>7</v>
      </c>
      <c r="X28" s="6">
        <v>2</v>
      </c>
      <c r="Y28" s="6">
        <v>0</v>
      </c>
      <c r="Z28" s="6">
        <v>19</v>
      </c>
      <c r="AA28" s="6">
        <v>305</v>
      </c>
      <c r="AB28" s="6">
        <v>6</v>
      </c>
      <c r="AC28" s="6">
        <v>0</v>
      </c>
    </row>
    <row r="29" spans="1:29" s="57" customFormat="1" ht="15" customHeight="1">
      <c r="A29" s="497"/>
      <c r="B29" s="482" t="s">
        <v>97</v>
      </c>
      <c r="C29" s="112" t="s">
        <v>113</v>
      </c>
      <c r="D29" s="207">
        <v>420</v>
      </c>
      <c r="E29" s="36">
        <v>419</v>
      </c>
      <c r="F29" s="36">
        <v>1</v>
      </c>
      <c r="G29" s="36">
        <v>30</v>
      </c>
      <c r="H29" s="36"/>
      <c r="I29" s="36"/>
      <c r="J29" s="36"/>
      <c r="K29" s="36"/>
      <c r="L29" s="36"/>
      <c r="M29" s="36"/>
      <c r="N29" s="36"/>
      <c r="O29" s="36"/>
      <c r="P29" s="36"/>
      <c r="Q29" s="36">
        <v>1</v>
      </c>
      <c r="R29" s="36">
        <v>49</v>
      </c>
      <c r="S29" s="36">
        <v>165</v>
      </c>
      <c r="T29" s="36">
        <v>106</v>
      </c>
      <c r="U29" s="36">
        <v>44</v>
      </c>
      <c r="V29" s="36">
        <v>37</v>
      </c>
      <c r="W29" s="36">
        <v>11</v>
      </c>
      <c r="X29" s="36">
        <v>6</v>
      </c>
      <c r="Y29" s="36">
        <v>1</v>
      </c>
      <c r="Z29" s="36">
        <v>59</v>
      </c>
      <c r="AA29" s="36">
        <v>345</v>
      </c>
      <c r="AB29" s="36">
        <v>16</v>
      </c>
      <c r="AC29" s="36">
        <v>0</v>
      </c>
    </row>
    <row r="30" spans="1:29" s="57" customFormat="1" ht="15" customHeight="1">
      <c r="A30" s="497"/>
      <c r="B30" s="483"/>
      <c r="C30" s="82" t="s">
        <v>64</v>
      </c>
      <c r="D30" s="208">
        <v>167</v>
      </c>
      <c r="E30" s="6">
        <v>166</v>
      </c>
      <c r="F30" s="6">
        <v>1</v>
      </c>
      <c r="G30" s="6">
        <v>32</v>
      </c>
      <c r="H30" s="6"/>
      <c r="I30" s="6"/>
      <c r="J30" s="6"/>
      <c r="K30" s="6"/>
      <c r="L30" s="6"/>
      <c r="M30" s="6"/>
      <c r="N30" s="6"/>
      <c r="O30" s="6"/>
      <c r="P30" s="6"/>
      <c r="Q30" s="6">
        <v>0</v>
      </c>
      <c r="R30" s="6">
        <v>6</v>
      </c>
      <c r="S30" s="6">
        <v>60</v>
      </c>
      <c r="T30" s="6">
        <v>54</v>
      </c>
      <c r="U30" s="6">
        <v>20</v>
      </c>
      <c r="V30" s="6">
        <v>15</v>
      </c>
      <c r="W30" s="6">
        <v>7</v>
      </c>
      <c r="X30" s="6">
        <v>5</v>
      </c>
      <c r="Y30" s="6">
        <v>0</v>
      </c>
      <c r="Z30" s="6">
        <v>38</v>
      </c>
      <c r="AA30" s="6">
        <v>121</v>
      </c>
      <c r="AB30" s="6">
        <v>8</v>
      </c>
      <c r="AC30" s="6">
        <v>0</v>
      </c>
    </row>
    <row r="31" spans="1:29" s="57" customFormat="1" ht="15" customHeight="1">
      <c r="A31" s="497"/>
      <c r="B31" s="484"/>
      <c r="C31" s="82" t="s">
        <v>65</v>
      </c>
      <c r="D31" s="208">
        <v>253</v>
      </c>
      <c r="E31" s="6">
        <v>253</v>
      </c>
      <c r="F31" s="6">
        <v>0</v>
      </c>
      <c r="G31" s="6">
        <v>29</v>
      </c>
      <c r="H31" s="6"/>
      <c r="I31" s="6"/>
      <c r="J31" s="6"/>
      <c r="K31" s="6"/>
      <c r="L31" s="6"/>
      <c r="M31" s="6"/>
      <c r="N31" s="6"/>
      <c r="O31" s="6"/>
      <c r="P31" s="6"/>
      <c r="Q31" s="6">
        <v>1</v>
      </c>
      <c r="R31" s="6">
        <v>43</v>
      </c>
      <c r="S31" s="6">
        <v>105</v>
      </c>
      <c r="T31" s="6">
        <v>52</v>
      </c>
      <c r="U31" s="6">
        <v>24</v>
      </c>
      <c r="V31" s="6">
        <v>22</v>
      </c>
      <c r="W31" s="6">
        <v>4</v>
      </c>
      <c r="X31" s="6">
        <v>1</v>
      </c>
      <c r="Y31" s="6">
        <v>1</v>
      </c>
      <c r="Z31" s="6">
        <v>21</v>
      </c>
      <c r="AA31" s="6">
        <v>224</v>
      </c>
      <c r="AB31" s="6">
        <v>8</v>
      </c>
      <c r="AC31" s="6">
        <v>0</v>
      </c>
    </row>
    <row r="32" spans="1:29" s="57" customFormat="1" ht="15" customHeight="1">
      <c r="A32" s="497"/>
      <c r="B32" s="482" t="s">
        <v>98</v>
      </c>
      <c r="C32" s="112" t="s">
        <v>113</v>
      </c>
      <c r="D32" s="207">
        <v>484</v>
      </c>
      <c r="E32" s="36">
        <v>484</v>
      </c>
      <c r="F32" s="36">
        <v>0</v>
      </c>
      <c r="G32" s="36">
        <v>30</v>
      </c>
      <c r="H32" s="36"/>
      <c r="I32" s="36"/>
      <c r="J32" s="36"/>
      <c r="K32" s="36"/>
      <c r="L32" s="36"/>
      <c r="M32" s="36"/>
      <c r="N32" s="36"/>
      <c r="O32" s="36"/>
      <c r="P32" s="36"/>
      <c r="Q32" s="36">
        <v>1</v>
      </c>
      <c r="R32" s="36">
        <v>58</v>
      </c>
      <c r="S32" s="36">
        <v>207</v>
      </c>
      <c r="T32" s="36">
        <v>112</v>
      </c>
      <c r="U32" s="36">
        <v>51</v>
      </c>
      <c r="V32" s="36">
        <v>33</v>
      </c>
      <c r="W32" s="36">
        <v>17</v>
      </c>
      <c r="X32" s="36">
        <v>4</v>
      </c>
      <c r="Y32" s="36">
        <v>1</v>
      </c>
      <c r="Z32" s="36">
        <v>38</v>
      </c>
      <c r="AA32" s="36">
        <v>422</v>
      </c>
      <c r="AB32" s="36">
        <v>24</v>
      </c>
      <c r="AC32" s="36">
        <v>0</v>
      </c>
    </row>
    <row r="33" spans="1:29" s="57" customFormat="1" ht="15" customHeight="1">
      <c r="A33" s="497"/>
      <c r="B33" s="483"/>
      <c r="C33" s="82" t="s">
        <v>64</v>
      </c>
      <c r="D33" s="208">
        <v>167</v>
      </c>
      <c r="E33" s="6">
        <v>167</v>
      </c>
      <c r="F33" s="6">
        <v>0</v>
      </c>
      <c r="G33" s="6">
        <v>32</v>
      </c>
      <c r="H33" s="6"/>
      <c r="I33" s="6"/>
      <c r="J33" s="6"/>
      <c r="K33" s="6"/>
      <c r="L33" s="6"/>
      <c r="M33" s="6"/>
      <c r="N33" s="6"/>
      <c r="O33" s="6"/>
      <c r="P33" s="6"/>
      <c r="Q33" s="6">
        <v>0</v>
      </c>
      <c r="R33" s="6">
        <v>7</v>
      </c>
      <c r="S33" s="6">
        <v>66</v>
      </c>
      <c r="T33" s="6">
        <v>45</v>
      </c>
      <c r="U33" s="6">
        <v>24</v>
      </c>
      <c r="V33" s="6">
        <v>13</v>
      </c>
      <c r="W33" s="6">
        <v>8</v>
      </c>
      <c r="X33" s="6">
        <v>3</v>
      </c>
      <c r="Y33" s="6">
        <v>1</v>
      </c>
      <c r="Z33" s="6">
        <v>21</v>
      </c>
      <c r="AA33" s="6">
        <v>139</v>
      </c>
      <c r="AB33" s="6">
        <v>7</v>
      </c>
      <c r="AC33" s="6">
        <v>0</v>
      </c>
    </row>
    <row r="34" spans="1:29" s="57" customFormat="1" ht="15" customHeight="1">
      <c r="A34" s="497"/>
      <c r="B34" s="484"/>
      <c r="C34" s="82" t="s">
        <v>65</v>
      </c>
      <c r="D34" s="280">
        <v>317</v>
      </c>
      <c r="E34" s="6">
        <v>317</v>
      </c>
      <c r="F34" s="6">
        <v>0</v>
      </c>
      <c r="G34" s="6">
        <v>29</v>
      </c>
      <c r="H34" s="20"/>
      <c r="I34" s="20"/>
      <c r="J34" s="20"/>
      <c r="K34" s="20"/>
      <c r="L34" s="20"/>
      <c r="M34" s="20"/>
      <c r="N34" s="20"/>
      <c r="O34" s="20"/>
      <c r="P34" s="20"/>
      <c r="Q34" s="6">
        <v>1</v>
      </c>
      <c r="R34" s="6">
        <v>51</v>
      </c>
      <c r="S34" s="6">
        <v>141</v>
      </c>
      <c r="T34" s="6">
        <v>67</v>
      </c>
      <c r="U34" s="6">
        <v>27</v>
      </c>
      <c r="V34" s="6">
        <v>20</v>
      </c>
      <c r="W34" s="6">
        <v>9</v>
      </c>
      <c r="X34" s="6">
        <v>1</v>
      </c>
      <c r="Y34" s="6">
        <v>0</v>
      </c>
      <c r="Z34" s="6">
        <v>17</v>
      </c>
      <c r="AA34" s="6">
        <v>283</v>
      </c>
      <c r="AB34" s="6">
        <v>17</v>
      </c>
      <c r="AC34" s="6">
        <v>0</v>
      </c>
    </row>
    <row r="35" spans="1:29" ht="15" customHeight="1">
      <c r="A35" s="497"/>
      <c r="B35" s="485" t="s">
        <v>518</v>
      </c>
      <c r="C35" s="112" t="s">
        <v>113</v>
      </c>
      <c r="D35" s="207">
        <v>419</v>
      </c>
      <c r="E35" s="36">
        <v>419</v>
      </c>
      <c r="F35" s="36">
        <v>0</v>
      </c>
      <c r="G35" s="36">
        <v>31</v>
      </c>
      <c r="H35" s="36"/>
      <c r="I35" s="36"/>
      <c r="J35" s="36"/>
      <c r="K35" s="36"/>
      <c r="L35" s="36"/>
      <c r="M35" s="36"/>
      <c r="N35" s="36"/>
      <c r="O35" s="36"/>
      <c r="P35" s="36"/>
      <c r="Q35" s="36">
        <v>1</v>
      </c>
      <c r="R35" s="36">
        <v>62</v>
      </c>
      <c r="S35" s="36">
        <v>141</v>
      </c>
      <c r="T35" s="36">
        <v>102</v>
      </c>
      <c r="U35" s="36">
        <v>52</v>
      </c>
      <c r="V35" s="36">
        <v>36</v>
      </c>
      <c r="W35" s="36">
        <v>17</v>
      </c>
      <c r="X35" s="36">
        <v>6</v>
      </c>
      <c r="Y35" s="36">
        <v>2</v>
      </c>
      <c r="Z35" s="36">
        <v>46</v>
      </c>
      <c r="AA35" s="36">
        <v>351</v>
      </c>
      <c r="AB35" s="36">
        <v>20</v>
      </c>
      <c r="AC35" s="36">
        <v>2</v>
      </c>
    </row>
    <row r="36" spans="1:29" ht="15" customHeight="1">
      <c r="A36" s="497"/>
      <c r="B36" s="486"/>
      <c r="C36" s="82" t="s">
        <v>64</v>
      </c>
      <c r="D36" s="208">
        <v>155</v>
      </c>
      <c r="E36" s="6">
        <v>155</v>
      </c>
      <c r="F36" s="6">
        <v>0</v>
      </c>
      <c r="G36" s="6">
        <v>33</v>
      </c>
      <c r="H36" s="6"/>
      <c r="I36" s="6"/>
      <c r="J36" s="6"/>
      <c r="K36" s="6"/>
      <c r="L36" s="6"/>
      <c r="M36" s="6"/>
      <c r="N36" s="6"/>
      <c r="O36" s="6"/>
      <c r="P36" s="6"/>
      <c r="Q36" s="6">
        <v>0</v>
      </c>
      <c r="R36" s="6">
        <v>16</v>
      </c>
      <c r="S36" s="6">
        <v>41</v>
      </c>
      <c r="T36" s="6">
        <v>44</v>
      </c>
      <c r="U36" s="6">
        <v>25</v>
      </c>
      <c r="V36" s="6">
        <v>15</v>
      </c>
      <c r="W36" s="6">
        <v>9</v>
      </c>
      <c r="X36" s="6">
        <v>4</v>
      </c>
      <c r="Y36" s="6">
        <v>1</v>
      </c>
      <c r="Z36" s="6">
        <v>29</v>
      </c>
      <c r="AA36" s="6">
        <v>117</v>
      </c>
      <c r="AB36" s="6">
        <v>7</v>
      </c>
      <c r="AC36" s="6">
        <v>2</v>
      </c>
    </row>
    <row r="37" spans="1:29" ht="15" customHeight="1">
      <c r="A37" s="500"/>
      <c r="B37" s="495"/>
      <c r="C37" s="82" t="s">
        <v>65</v>
      </c>
      <c r="D37" s="338">
        <v>264</v>
      </c>
      <c r="E37" s="20">
        <v>264</v>
      </c>
      <c r="F37" s="20">
        <v>0</v>
      </c>
      <c r="G37" s="20">
        <v>30</v>
      </c>
      <c r="H37" s="20"/>
      <c r="I37" s="20"/>
      <c r="J37" s="20"/>
      <c r="K37" s="20"/>
      <c r="L37" s="20"/>
      <c r="M37" s="20"/>
      <c r="N37" s="20"/>
      <c r="O37" s="20"/>
      <c r="P37" s="20"/>
      <c r="Q37" s="20">
        <v>1</v>
      </c>
      <c r="R37" s="20">
        <v>46</v>
      </c>
      <c r="S37" s="20">
        <v>100</v>
      </c>
      <c r="T37" s="20">
        <v>58</v>
      </c>
      <c r="U37" s="20">
        <v>27</v>
      </c>
      <c r="V37" s="20">
        <v>21</v>
      </c>
      <c r="W37" s="20">
        <v>8</v>
      </c>
      <c r="X37" s="20">
        <v>2</v>
      </c>
      <c r="Y37" s="20">
        <v>1</v>
      </c>
      <c r="Z37" s="20">
        <v>17</v>
      </c>
      <c r="AA37" s="20">
        <v>234</v>
      </c>
      <c r="AB37" s="20">
        <v>13</v>
      </c>
      <c r="AC37" s="20">
        <v>0</v>
      </c>
    </row>
    <row r="40" spans="2:29" ht="15.75">
      <c r="B40" s="467" t="str">
        <f>"-"&amp;Sheet1!F8&amp;"-"</f>
        <v>-64-</v>
      </c>
      <c r="C40" s="467"/>
      <c r="D40" s="467"/>
      <c r="E40" s="467"/>
      <c r="F40" s="467"/>
      <c r="G40" s="467"/>
      <c r="H40" s="467"/>
      <c r="I40" s="467"/>
      <c r="J40" s="467"/>
      <c r="K40" s="467"/>
      <c r="L40" s="467"/>
      <c r="M40" s="467"/>
      <c r="N40" s="467"/>
      <c r="O40" s="467"/>
      <c r="P40" s="467"/>
      <c r="Q40" s="467"/>
      <c r="R40" s="467"/>
      <c r="S40" s="467"/>
      <c r="T40" s="467" t="str">
        <f>"-"&amp;Sheet1!G8&amp;"-"</f>
        <v>-65-</v>
      </c>
      <c r="U40" s="467"/>
      <c r="V40" s="467"/>
      <c r="W40" s="467"/>
      <c r="X40" s="467"/>
      <c r="Y40" s="467"/>
      <c r="Z40" s="467"/>
      <c r="AA40" s="467"/>
      <c r="AB40" s="467"/>
      <c r="AC40" s="467"/>
    </row>
  </sheetData>
  <sheetProtection/>
  <mergeCells count="25">
    <mergeCell ref="A5:A18"/>
    <mergeCell ref="A19:A37"/>
    <mergeCell ref="B5:B7"/>
    <mergeCell ref="B8:B10"/>
    <mergeCell ref="B23:B25"/>
    <mergeCell ref="T3:Y3"/>
    <mergeCell ref="A1:S1"/>
    <mergeCell ref="T1:AC1"/>
    <mergeCell ref="A2:R2"/>
    <mergeCell ref="T2:Z2"/>
    <mergeCell ref="Q3:S3"/>
    <mergeCell ref="Z3:AC3"/>
    <mergeCell ref="G3:G4"/>
    <mergeCell ref="A3:C4"/>
    <mergeCell ref="D3:F3"/>
    <mergeCell ref="B40:S40"/>
    <mergeCell ref="T40:AC40"/>
    <mergeCell ref="B11:B13"/>
    <mergeCell ref="B14:B16"/>
    <mergeCell ref="B29:B31"/>
    <mergeCell ref="B32:B34"/>
    <mergeCell ref="B17:B19"/>
    <mergeCell ref="B35:B37"/>
    <mergeCell ref="B20:B22"/>
    <mergeCell ref="B26:B28"/>
  </mergeCells>
  <printOptions/>
  <pageMargins left="0.7086614173228347" right="0.7086614173228347" top="0.7480314960629921" bottom="0.7480314960629921" header="0.31496062992125984" footer="0.31496062992125984"/>
  <pageSetup fitToWidth="2" horizontalDpi="600" verticalDpi="600" orientation="portrait" pageOrder="overThenDown" paperSize="8" scale="135" r:id="rId1"/>
  <colBreaks count="1" manualBreakCount="1">
    <brk id="19" max="65535" man="1"/>
  </colBreaks>
</worksheet>
</file>

<file path=xl/worksheets/sheet14.xml><?xml version="1.0" encoding="utf-8"?>
<worksheet xmlns="http://schemas.openxmlformats.org/spreadsheetml/2006/main" xmlns:r="http://schemas.openxmlformats.org/officeDocument/2006/relationships">
  <dimension ref="A1:AS42"/>
  <sheetViews>
    <sheetView view="pageBreakPreview" zoomScale="60" zoomScaleNormal="70" workbookViewId="0" topLeftCell="A1">
      <selection activeCell="A1" sqref="A1:S1"/>
    </sheetView>
  </sheetViews>
  <sheetFormatPr defaultColWidth="9.00390625" defaultRowHeight="16.5"/>
  <cols>
    <col min="1" max="1" width="8.00390625" style="18" customWidth="1"/>
    <col min="2" max="2" width="8.75390625" style="18" customWidth="1"/>
    <col min="3" max="3" width="12.50390625" style="18" customWidth="1"/>
    <col min="4" max="4" width="10.125" style="18" customWidth="1"/>
    <col min="5" max="5" width="10.625" style="18" customWidth="1"/>
    <col min="6" max="6" width="12.125" style="18" customWidth="1"/>
    <col min="7" max="7" width="7.75390625" style="18" customWidth="1"/>
    <col min="8" max="8" width="8.25390625" style="18" hidden="1" customWidth="1"/>
    <col min="9" max="9" width="7.625" style="18" hidden="1" customWidth="1"/>
    <col min="10" max="16" width="8.00390625" style="18" hidden="1" customWidth="1"/>
    <col min="17" max="25" width="9.125" style="18" customWidth="1"/>
    <col min="26" max="27" width="9.625" style="18" customWidth="1"/>
    <col min="28" max="29" width="10.125" style="18" customWidth="1"/>
    <col min="30" max="16384" width="9.00390625" style="18" customWidth="1"/>
  </cols>
  <sheetData>
    <row r="1" spans="1:38" s="22" customFormat="1" ht="19.5" customHeight="1">
      <c r="A1" s="501" t="s">
        <v>309</v>
      </c>
      <c r="B1" s="501"/>
      <c r="C1" s="501"/>
      <c r="D1" s="501"/>
      <c r="E1" s="501"/>
      <c r="F1" s="501"/>
      <c r="G1" s="501"/>
      <c r="H1" s="501"/>
      <c r="I1" s="501"/>
      <c r="J1" s="501"/>
      <c r="K1" s="501"/>
      <c r="L1" s="501"/>
      <c r="M1" s="501"/>
      <c r="N1" s="501"/>
      <c r="O1" s="501"/>
      <c r="P1" s="501"/>
      <c r="Q1" s="501"/>
      <c r="R1" s="501"/>
      <c r="S1" s="501"/>
      <c r="T1" s="502" t="s">
        <v>496</v>
      </c>
      <c r="U1" s="502"/>
      <c r="V1" s="502"/>
      <c r="W1" s="502"/>
      <c r="X1" s="502"/>
      <c r="Y1" s="502"/>
      <c r="Z1" s="502"/>
      <c r="AA1" s="502"/>
      <c r="AB1" s="502"/>
      <c r="AC1" s="502"/>
      <c r="AD1" s="141"/>
      <c r="AE1" s="141"/>
      <c r="AF1" s="141"/>
      <c r="AG1" s="141"/>
      <c r="AH1" s="141"/>
      <c r="AI1" s="141"/>
      <c r="AJ1" s="141"/>
      <c r="AK1" s="141"/>
      <c r="AL1" s="141"/>
    </row>
    <row r="2" spans="1:29" ht="15.75" customHeight="1">
      <c r="A2" s="473" t="s">
        <v>556</v>
      </c>
      <c r="B2" s="473"/>
      <c r="C2" s="473"/>
      <c r="D2" s="473"/>
      <c r="E2" s="473"/>
      <c r="F2" s="473"/>
      <c r="G2" s="473"/>
      <c r="H2" s="473"/>
      <c r="I2" s="473"/>
      <c r="J2" s="473"/>
      <c r="K2" s="473"/>
      <c r="L2" s="473"/>
      <c r="M2" s="473"/>
      <c r="N2" s="473"/>
      <c r="O2" s="473"/>
      <c r="P2" s="473"/>
      <c r="Q2" s="473"/>
      <c r="R2" s="473"/>
      <c r="S2" s="142" t="s">
        <v>260</v>
      </c>
      <c r="T2" s="518" t="s">
        <v>557</v>
      </c>
      <c r="U2" s="518"/>
      <c r="V2" s="518"/>
      <c r="W2" s="518"/>
      <c r="X2" s="518"/>
      <c r="Y2" s="518"/>
      <c r="Z2" s="518"/>
      <c r="AA2" s="141"/>
      <c r="AB2" s="519" t="s">
        <v>497</v>
      </c>
      <c r="AC2" s="519"/>
    </row>
    <row r="3" spans="1:29" s="57" customFormat="1" ht="35.25" customHeight="1">
      <c r="A3" s="508"/>
      <c r="B3" s="509"/>
      <c r="C3" s="510"/>
      <c r="D3" s="490" t="s">
        <v>3</v>
      </c>
      <c r="E3" s="491"/>
      <c r="F3" s="492"/>
      <c r="G3" s="493" t="s">
        <v>261</v>
      </c>
      <c r="H3" s="108"/>
      <c r="I3" s="108"/>
      <c r="J3" s="108"/>
      <c r="K3" s="108"/>
      <c r="L3" s="108"/>
      <c r="M3" s="108"/>
      <c r="N3" s="108"/>
      <c r="O3" s="108"/>
      <c r="P3" s="108" t="s">
        <v>262</v>
      </c>
      <c r="Q3" s="490" t="s">
        <v>263</v>
      </c>
      <c r="R3" s="505"/>
      <c r="S3" s="505"/>
      <c r="T3" s="103"/>
      <c r="U3" s="505"/>
      <c r="V3" s="505"/>
      <c r="W3" s="505"/>
      <c r="X3" s="505"/>
      <c r="Y3" s="506"/>
      <c r="Z3" s="507" t="s">
        <v>264</v>
      </c>
      <c r="AA3" s="505"/>
      <c r="AB3" s="505"/>
      <c r="AC3" s="505"/>
    </row>
    <row r="4" spans="1:29" s="57" customFormat="1" ht="61.5" customHeight="1">
      <c r="A4" s="511"/>
      <c r="B4" s="511"/>
      <c r="C4" s="512"/>
      <c r="D4" s="108" t="s">
        <v>265</v>
      </c>
      <c r="E4" s="108" t="s">
        <v>266</v>
      </c>
      <c r="F4" s="108" t="s">
        <v>267</v>
      </c>
      <c r="G4" s="494"/>
      <c r="H4" s="108" t="s">
        <v>268</v>
      </c>
      <c r="I4" s="108" t="s">
        <v>269</v>
      </c>
      <c r="J4" s="104" t="s">
        <v>270</v>
      </c>
      <c r="K4" s="104" t="s">
        <v>271</v>
      </c>
      <c r="L4" s="108" t="s">
        <v>272</v>
      </c>
      <c r="M4" s="108" t="s">
        <v>273</v>
      </c>
      <c r="N4" s="108" t="s">
        <v>274</v>
      </c>
      <c r="O4" s="108" t="s">
        <v>275</v>
      </c>
      <c r="P4" s="109" t="s">
        <v>276</v>
      </c>
      <c r="Q4" s="71" t="s">
        <v>244</v>
      </c>
      <c r="R4" s="71" t="s">
        <v>245</v>
      </c>
      <c r="S4" s="71" t="s">
        <v>246</v>
      </c>
      <c r="T4" s="33" t="s">
        <v>69</v>
      </c>
      <c r="U4" s="33" t="s">
        <v>248</v>
      </c>
      <c r="V4" s="71" t="s">
        <v>249</v>
      </c>
      <c r="W4" s="71" t="s">
        <v>250</v>
      </c>
      <c r="X4" s="71" t="s">
        <v>251</v>
      </c>
      <c r="Y4" s="71" t="s">
        <v>444</v>
      </c>
      <c r="Z4" s="69" t="s">
        <v>492</v>
      </c>
      <c r="AA4" s="68" t="s">
        <v>495</v>
      </c>
      <c r="AB4" s="68" t="s">
        <v>494</v>
      </c>
      <c r="AC4" s="32" t="s">
        <v>493</v>
      </c>
    </row>
    <row r="5" spans="1:29" s="57" customFormat="1" ht="15.75" customHeight="1">
      <c r="A5" s="522" t="s">
        <v>277</v>
      </c>
      <c r="B5" s="523"/>
      <c r="C5" s="78" t="s">
        <v>278</v>
      </c>
      <c r="D5" s="209">
        <f>D8+D17+D26+'18(續1)'!D29+'18(續1)'!D35+'18(續2)'!D26+'18(續3)'!D14+'18(續4)'!D5+'18(續4)'!D38+'18(續5)'!D26+'18(續6)'!D5+'18(續6)'!D35+'18(續7)'!D26+'18(續8)'!D17+'18(續9)'!D5+'18(續9)'!D29+'18(續10)'!D17+'18(續11)'!D5+'18(續11)'!D17+'18(續12)'!D5+'18(續12)'!D35+'18(續13)'!D17+'18(續13)'!D26+'18(續13)'!D38+'18(續完)'!D5</f>
        <v>67376</v>
      </c>
      <c r="E5" s="209">
        <f>E8+E17+E26+'18(續1)'!E29+'18(續1)'!E35+'18(續2)'!E26+'18(續3)'!E14+'18(續4)'!E5+'18(續4)'!E38+'18(續5)'!E26+'18(續6)'!E5+'18(續6)'!E35+'18(續7)'!E26+'18(續8)'!E17+'18(續9)'!E5+'18(續9)'!E29+'18(續10)'!E17+'18(續11)'!E5+'18(續11)'!E17+'18(續12)'!E5+'18(續12)'!E35+'18(續13)'!E17+'18(續13)'!E26+'18(續13)'!E38+'18(續完)'!E5</f>
        <v>67344</v>
      </c>
      <c r="F5" s="209">
        <f>F8+F17+F26+'18(續1)'!F29+'18(續1)'!F35+'18(續2)'!F26+'18(續3)'!F14+'18(續4)'!F5+'18(續4)'!F38+'18(續5)'!F26+'18(續6)'!F5+'18(續6)'!F35+'18(續7)'!F26+'18(續8)'!F17+'18(續9)'!F5+'18(續9)'!F29+'18(續10)'!F17+'18(續11)'!F5+'18(續11)'!F17+'18(續12)'!F5+'18(續12)'!F35+'18(續13)'!F17+'18(續13)'!F26+'18(續13)'!F38+'18(續完)'!F5</f>
        <v>32</v>
      </c>
      <c r="G5" s="371">
        <f>(D8*G8+D17*G17+D26*G26+'18(續1)'!D29*'18(續1)'!G29+'18(續1)'!D35*'18(續1)'!G35+'18(續2)'!D26*'18(續2)'!G26+'18(續3)'!D14*'18(續3)'!G14+'18(續4)'!D5*'18(續4)'!G5+'18(續4)'!D38*'18(續4)'!G38+'18(續5)'!D26*'18(續5)'!G26+'18(續6)'!D5*'18(續6)'!G5+'18(續6)'!D35*'18(續6)'!G35+'18(續7)'!D26*'18(續7)'!G26+'18(續8)'!D17*'18(續8)'!G17+'18(續9)'!D5*'18(續9)'!G5+'18(續9)'!D29*'18(續9)'!G29+'18(續10)'!D17*'18(續10)'!G17+'18(續11)'!D5*'18(續11)'!G5+'18(續11)'!D17*'18(續11)'!G17+'18(續12)'!D5*'18(續12)'!G5+'18(續12)'!D35*'18(續12)'!G35+'18(續13)'!D17*'18(續13)'!G17+'18(續13)'!D26*'18(續13)'!G26+'18(續13)'!D38*'18(續13)'!G38+'18(續完)'!D5*'18(續完)'!G5)/'18'!D5</f>
        <v>28.6403182636745</v>
      </c>
      <c r="H5" s="209">
        <f>H8+H17+H26+'18(續1)'!H29+'18(續1)'!H35+'18(續2)'!H26+'18(續3)'!H14+'18(續4)'!H5+'18(續4)'!H38+'18(續5)'!H26+'18(續6)'!H5+'18(續6)'!H35+'18(續7)'!H26+'18(續8)'!H17+'18(續9)'!H5+'18(續9)'!H29+'18(續10)'!H17+'18(續11)'!H5+'18(續11)'!H17+'18(續12)'!H5+'18(續12)'!H35+'18(續13)'!H17+'18(續13)'!H26+'18(續13)'!H38+'18(續完)'!H5</f>
        <v>0</v>
      </c>
      <c r="I5" s="209">
        <f>I8+I17+I26+'18(續1)'!I29+'18(續1)'!I35+'18(續2)'!I26+'18(續3)'!I14+'18(續4)'!I5+'18(續4)'!I38+'18(續5)'!I26+'18(續6)'!I5+'18(續6)'!I35+'18(續7)'!I26+'18(續8)'!I17+'18(續9)'!I5+'18(續9)'!I29+'18(續10)'!I17+'18(續11)'!I5+'18(續11)'!I17+'18(續12)'!I5+'18(續12)'!I35+'18(續13)'!I17+'18(續13)'!I26+'18(續13)'!I38+'18(續完)'!I5</f>
        <v>35</v>
      </c>
      <c r="J5" s="209">
        <f>J8+J17+J26+'18(續1)'!J29+'18(續1)'!J35+'18(續2)'!J26+'18(續3)'!J14+'18(續4)'!J5+'18(續4)'!J38+'18(續5)'!J26+'18(續6)'!J5+'18(續6)'!J35+'18(續7)'!J26+'18(續8)'!J17+'18(續9)'!J5+'18(續9)'!J29+'18(續10)'!J17+'18(續11)'!J5+'18(續11)'!J17+'18(續12)'!J5+'18(續12)'!J35+'18(續13)'!J17+'18(續13)'!J26+'18(續13)'!J38+'18(續完)'!J5</f>
        <v>337</v>
      </c>
      <c r="K5" s="209">
        <f>K8+K17+K26+'18(續1)'!K29+'18(續1)'!K35+'18(續2)'!K26+'18(續3)'!K14+'18(續4)'!K5+'18(續4)'!K38+'18(續5)'!K26+'18(續6)'!K5+'18(續6)'!K35+'18(續7)'!K26+'18(續8)'!K17+'18(續9)'!K5+'18(續9)'!K29+'18(續10)'!K17+'18(續11)'!K5+'18(續11)'!K17+'18(續12)'!K5+'18(續12)'!K35+'18(續13)'!K17+'18(續13)'!K26+'18(續13)'!K38+'18(續完)'!K5</f>
        <v>213</v>
      </c>
      <c r="L5" s="209">
        <f>L8+L17+L26+'18(續1)'!L29+'18(續1)'!L35+'18(續2)'!L26+'18(續3)'!L14+'18(續4)'!L5+'18(續4)'!L38+'18(續5)'!L26+'18(續6)'!L5+'18(續6)'!L35+'18(續7)'!L26+'18(續8)'!L17+'18(續9)'!L5+'18(續9)'!L29+'18(續10)'!L17+'18(續11)'!L5+'18(續11)'!L17+'18(續12)'!L5+'18(續12)'!L35+'18(續13)'!L17+'18(續13)'!L26+'18(續13)'!L38+'18(續完)'!L5</f>
        <v>117</v>
      </c>
      <c r="M5" s="209">
        <f>M8+M17+M26+'18(續1)'!M29+'18(續1)'!M35+'18(續2)'!M26+'18(續3)'!M14+'18(續4)'!M5+'18(續4)'!M38+'18(續5)'!M26+'18(續6)'!M5+'18(續6)'!M35+'18(續7)'!M26+'18(續8)'!M17+'18(續9)'!M5+'18(續9)'!M29+'18(續10)'!M17+'18(續11)'!M5+'18(續11)'!M17+'18(續12)'!M5+'18(續12)'!M35+'18(續13)'!M17+'18(續13)'!M26+'18(續13)'!M38+'18(續完)'!M5</f>
        <v>19</v>
      </c>
      <c r="N5" s="209">
        <f>N8+N17+N26+'18(續1)'!N29+'18(續1)'!N35+'18(續2)'!N26+'18(續3)'!N14+'18(續4)'!N5+'18(續4)'!N38+'18(續5)'!N26+'18(續6)'!N5+'18(續6)'!N35+'18(續7)'!N26+'18(續8)'!N17+'18(續9)'!N5+'18(續9)'!N29+'18(續10)'!N17+'18(續11)'!N5+'18(續11)'!N17+'18(續12)'!N5+'18(續12)'!N35+'18(續13)'!N17+'18(續13)'!N26+'18(續13)'!N38+'18(續完)'!N5</f>
        <v>3</v>
      </c>
      <c r="O5" s="209">
        <f>O8+O17+O26+'18(續1)'!O29+'18(續1)'!O35+'18(續2)'!O26+'18(續3)'!O14+'18(續4)'!O5+'18(續4)'!O38+'18(續5)'!O26+'18(續6)'!O5+'18(續6)'!O35+'18(續7)'!O26+'18(續8)'!O17+'18(續9)'!O5+'18(續9)'!O29+'18(續10)'!O17+'18(續11)'!O5+'18(續11)'!O17+'18(續12)'!O5+'18(續12)'!O35+'18(續13)'!O17+'18(續13)'!O26+'18(續13)'!O38+'18(續完)'!O5</f>
        <v>0</v>
      </c>
      <c r="P5" s="209">
        <f>P8+P17+P26+'18(續1)'!P29+'18(續1)'!P35+'18(續2)'!P26+'18(續3)'!P14+'18(續4)'!P5+'18(續4)'!P38+'18(續5)'!P26+'18(續6)'!P5+'18(續6)'!P35+'18(續7)'!P26+'18(續8)'!P17+'18(續9)'!P5+'18(續9)'!P29+'18(續10)'!P17+'18(續11)'!P5+'18(續11)'!P17+'18(續12)'!P5+'18(續12)'!P35+'18(續13)'!P17+'18(續13)'!P26+'18(續13)'!P38+'18(續完)'!P5</f>
        <v>0</v>
      </c>
      <c r="Q5" s="209">
        <f>Q8+Q17+Q26+'18(續1)'!Q29+'18(續1)'!Q35+'18(續2)'!Q26+'18(續3)'!Q14+'18(續4)'!Q5+'18(續4)'!Q38+'18(續5)'!Q26+'18(續6)'!Q5+'18(續6)'!Q35+'18(續7)'!Q26+'18(續8)'!Q17+'18(續9)'!Q5+'18(續9)'!Q29+'18(續10)'!Q17+'18(續11)'!Q5+'18(續11)'!Q17+'18(續12)'!Q5+'18(續12)'!Q35+'18(續13)'!Q17+'18(續13)'!Q26+'18(續13)'!Q38+'18(續完)'!Q5</f>
        <v>13</v>
      </c>
      <c r="R5" s="209">
        <f>R8+R17+R26+'18(續1)'!R29+'18(續1)'!R35+'18(續2)'!R26+'18(續3)'!R14+'18(續4)'!R5+'18(續4)'!R38+'18(續5)'!R26+'18(續6)'!R5+'18(續6)'!R35+'18(續7)'!R26+'18(續8)'!R17+'18(續9)'!R5+'18(續9)'!R29+'18(續10)'!R17+'18(續11)'!R5+'18(續11)'!R17+'18(續12)'!R5+'18(續12)'!R35+'18(續13)'!R17+'18(續13)'!R26+'18(續13)'!R38+'18(續完)'!R5</f>
        <v>13825</v>
      </c>
      <c r="S5" s="209">
        <f>S8+S17+S26+'18(續1)'!S29+'18(續1)'!S35+'18(續2)'!S26+'18(續3)'!S14+'18(續4)'!S5+'18(續4)'!S38+'18(續5)'!S26+'18(續6)'!S5+'18(續6)'!S35+'18(續7)'!S26+'18(續8)'!S17+'18(續9)'!S5+'18(續9)'!S29+'18(續10)'!S17+'18(續11)'!S5+'18(續11)'!S17+'18(續12)'!S5+'18(續12)'!S35+'18(續13)'!S17+'18(續13)'!S26+'18(續13)'!S38+'18(續完)'!S5</f>
        <v>27743</v>
      </c>
      <c r="T5" s="209">
        <f>T8+T17+T26+'18(續1)'!T29+'18(續1)'!T35+'18(續2)'!T26+'18(續3)'!T14+'18(續4)'!T5+'18(續4)'!T38+'18(續5)'!T26+'18(續6)'!T5+'18(續6)'!T35+'18(續7)'!T26+'18(續8)'!T17+'18(續9)'!T5+'18(續9)'!T29+'18(續10)'!T17+'18(續11)'!T5+'18(續11)'!T17+'18(續12)'!T5+'18(續12)'!T35+'18(續13)'!T17+'18(續13)'!T26+'18(續13)'!T38+'18(續完)'!T5</f>
        <v>14929</v>
      </c>
      <c r="U5" s="209">
        <f>U8+U17+U26+'18(續1)'!U29+'18(續1)'!U35+'18(續2)'!U26+'18(續3)'!U14+'18(續4)'!U5+'18(續4)'!U38+'18(續5)'!U26+'18(續6)'!U5+'18(續6)'!U35+'18(續7)'!U26+'18(續8)'!U17+'18(續9)'!U5+'18(續9)'!U29+'18(續10)'!U17+'18(續11)'!U5+'18(續11)'!U17+'18(續12)'!U5+'18(續12)'!U35+'18(續13)'!U17+'18(續13)'!U26+'18(續13)'!U38+'18(續完)'!U5</f>
        <v>6768</v>
      </c>
      <c r="V5" s="209">
        <f>V8+V17+V26+'18(續1)'!V29+'18(續1)'!V35+'18(續2)'!V26+'18(續3)'!V14+'18(續4)'!V5+'18(續4)'!V38+'18(續5)'!V26+'18(續6)'!V5+'18(續6)'!V35+'18(續7)'!V26+'18(續8)'!V17+'18(續9)'!V5+'18(續9)'!V29+'18(續10)'!V17+'18(續11)'!V5+'18(續11)'!V17+'18(續12)'!V5+'18(續12)'!V35+'18(續13)'!V17+'18(續13)'!V26+'18(續13)'!V38+'18(續完)'!V5</f>
        <v>2692</v>
      </c>
      <c r="W5" s="209">
        <f>W8+W17+W26+'18(續1)'!W29+'18(續1)'!W35+'18(續2)'!W26+'18(續3)'!W14+'18(續4)'!W5+'18(續4)'!W38+'18(續5)'!W26+'18(續6)'!W5+'18(續6)'!W35+'18(續7)'!W26+'18(續8)'!W17+'18(續9)'!W5+'18(續9)'!W29+'18(續10)'!W17+'18(續11)'!W5+'18(續11)'!W17+'18(續12)'!W5+'18(續12)'!W35+'18(續13)'!W17+'18(續13)'!W26+'18(續13)'!W38+'18(續完)'!W5</f>
        <v>1035</v>
      </c>
      <c r="X5" s="209">
        <f>X8+X17+X26+'18(續1)'!X29+'18(續1)'!X35+'18(續2)'!X26+'18(續3)'!X14+'18(續4)'!X5+'18(續4)'!X38+'18(續5)'!X26+'18(續6)'!X5+'18(續6)'!X35+'18(續7)'!X26+'18(續8)'!X17+'18(續9)'!X5+'18(續9)'!X29+'18(續10)'!X17+'18(續11)'!X5+'18(續11)'!X17+'18(續12)'!X5+'18(續12)'!X35+'18(續13)'!X17+'18(續13)'!X26+'18(續13)'!X38+'18(續完)'!X5</f>
        <v>276</v>
      </c>
      <c r="Y5" s="209">
        <f>Y8+Y17+Y26+'18(續1)'!Y29+'18(續1)'!Y35+'18(續2)'!Y26+'18(續3)'!Y14+'18(續4)'!Y5+'18(續4)'!Y38+'18(續5)'!Y26+'18(續6)'!Y5+'18(續6)'!Y35+'18(續7)'!Y26+'18(續8)'!Y17+'18(續9)'!Y5+'18(續9)'!Y29+'18(續10)'!Y17+'18(續11)'!Y5+'18(續11)'!Y17+'18(續12)'!Y5+'18(續12)'!Y35+'18(續13)'!Y17+'18(續13)'!Y26+'18(續13)'!Y38+'18(續完)'!Y5</f>
        <v>95</v>
      </c>
      <c r="Z5" s="209">
        <f>Z8+Z17+Z26+'18(續1)'!Z29+'18(續1)'!Z35+'18(續2)'!Z26+'18(續3)'!Z14+'18(續4)'!Z5+'18(續4)'!Z38+'18(續5)'!Z26+'18(續6)'!Z5+'18(續6)'!Z35+'18(續7)'!Z26+'18(續8)'!Z17+'18(續9)'!Z5+'18(續9)'!Z29+'18(續10)'!Z17+'18(續11)'!Z5+'18(續11)'!Z17+'18(續12)'!Z5+'18(續12)'!Z35+'18(續13)'!Z17+'18(續13)'!Z26+'18(續13)'!Z38+'18(續完)'!Z5</f>
        <v>5695</v>
      </c>
      <c r="AA5" s="209">
        <f>AA8+AA17+AA26+'18(續1)'!AA29+'18(續1)'!AA35+'18(續2)'!AA26+'18(續3)'!AA14+'18(續4)'!AA5+'18(續4)'!AA38+'18(續5)'!AA26+'18(續6)'!AA5+'18(續6)'!AA35+'18(續7)'!AA26+'18(續8)'!AA17+'18(續9)'!AA5+'18(續9)'!AA29+'18(續10)'!AA17+'18(續11)'!AA5+'18(續11)'!AA17+'18(續12)'!AA5+'18(續12)'!AA35+'18(續13)'!AA17+'18(續13)'!AA26+'18(續13)'!AA38+'18(續完)'!AA5</f>
        <v>57984</v>
      </c>
      <c r="AB5" s="209">
        <f>AB8+AB17+AB26+'18(續1)'!AB29+'18(續1)'!AB35+'18(續2)'!AB26+'18(續3)'!AB14+'18(續4)'!AB5+'18(續4)'!AB38+'18(續5)'!AB26+'18(續6)'!AB5+'18(續6)'!AB35+'18(續7)'!AB26+'18(續8)'!AB17+'18(續9)'!AB5+'18(續9)'!AB29+'18(續10)'!AB17+'18(續11)'!AB5+'18(續11)'!AB17+'18(續12)'!AB5+'18(續12)'!AB35+'18(續13)'!AB17+'18(續13)'!AB26+'18(續13)'!AB38+'18(續完)'!AB5</f>
        <v>3646</v>
      </c>
      <c r="AC5" s="209">
        <f>AC8+AC17+AC26+'18(續1)'!AC29+'18(續1)'!AC35+'18(續2)'!AC26+'18(續3)'!AC14+'18(續4)'!AC5+'18(續4)'!AC38+'18(續5)'!AC26+'18(續6)'!AC5+'18(續6)'!AC35+'18(續7)'!AC26+'18(續8)'!AC17+'18(續9)'!AC5+'18(續9)'!AC29+'18(續10)'!AC17+'18(續11)'!AC5+'18(續11)'!AC17+'18(續12)'!AC5+'18(續12)'!AC35+'18(續13)'!AC17+'18(續13)'!AC26+'18(續13)'!AC38+'18(續完)'!AC5</f>
        <v>51</v>
      </c>
    </row>
    <row r="6" spans="1:29" s="57" customFormat="1" ht="15.75" customHeight="1">
      <c r="A6" s="523"/>
      <c r="B6" s="523"/>
      <c r="C6" s="82" t="s">
        <v>279</v>
      </c>
      <c r="D6" s="221">
        <f>D9+D18+D27+'18(續1)'!D30+'18(續1)'!D36+'18(續2)'!D27+'18(續3)'!D15+'18(續4)'!D6+'18(續4)'!D39+'18(續5)'!D27+'18(續6)'!D6+'18(續6)'!D36+'18(續7)'!D27+'18(續8)'!D18+'18(續9)'!D6+'18(續9)'!D30+'18(續10)'!D18+'18(續11)'!D6+'18(續11)'!D18+'18(續12)'!D6+'18(續12)'!D36+'18(續13)'!D18+'18(續13)'!D27+'18(續13)'!D39+'18(續完)'!D6</f>
        <v>42866</v>
      </c>
      <c r="E6" s="221">
        <f>E9+E18+E27+'18(續1)'!E30+'18(續1)'!E36+'18(續2)'!E27+'18(續3)'!E15+'18(續4)'!E6+'18(續4)'!E39+'18(續5)'!E27+'18(續6)'!E6+'18(續6)'!E36+'18(續7)'!E27+'18(續8)'!E18+'18(續9)'!E6+'18(續9)'!E30+'18(續10)'!E18+'18(續11)'!E6+'18(續11)'!E18+'18(續12)'!E6+'18(續12)'!E36+'18(續13)'!E18+'18(續13)'!E27+'18(續13)'!E39+'18(續完)'!E6</f>
        <v>42844</v>
      </c>
      <c r="F6" s="221">
        <f>F9+F18+F27+'18(續1)'!F30+'18(續1)'!F36+'18(續2)'!F27+'18(續3)'!F15+'18(續4)'!F6+'18(續4)'!F39+'18(續5)'!F27+'18(續6)'!F6+'18(續6)'!F36+'18(續7)'!F27+'18(續8)'!F18+'18(續9)'!F6+'18(續9)'!F30+'18(續10)'!F18+'18(續11)'!F6+'18(續11)'!F18+'18(續12)'!F6+'18(續12)'!F36+'18(續13)'!F18+'18(續13)'!F27+'18(續13)'!F39+'18(續完)'!F6</f>
        <v>22</v>
      </c>
      <c r="G6" s="366">
        <f>(D9*G9+D18*G18+D27*G27+'18(續1)'!D30*'18(續1)'!G30+'18(續1)'!D36*'18(續1)'!G36+'18(續2)'!D27*'18(續2)'!G27+'18(續3)'!D15*'18(續3)'!G15+'18(續4)'!D6*'18(續4)'!G6+'18(續4)'!D39*'18(續4)'!G39+'18(續5)'!D27*'18(續5)'!G27+'18(續6)'!D6*'18(續6)'!G6+'18(續6)'!D36*'18(續6)'!G36+'18(續7)'!D27*'18(續7)'!G27+'18(續8)'!D18*'18(續8)'!G18+'18(續9)'!D6*'18(續9)'!G6+'18(續9)'!D30*'18(續9)'!G30+'18(續10)'!D18*'18(續10)'!G18+'18(續11)'!D6*'18(續11)'!G6+'18(續11)'!D18*'18(續11)'!G18+'18(續12)'!D6*'18(續12)'!G6+'18(續12)'!D36*'18(續12)'!G36+'18(續13)'!D18*'18(續13)'!G18+'18(續13)'!D27*'18(續13)'!G27+'18(續13)'!D39*'18(續13)'!G39+'18(續完)'!D6*'18(續完)'!G6)/'18'!D6</f>
        <v>28.77893901926935</v>
      </c>
      <c r="H6" s="221">
        <f>H9+H18+H27+'18(續1)'!H30+'18(續1)'!H36+'18(續2)'!H27+'18(續3)'!H15+'18(續4)'!H6+'18(續4)'!H39+'18(續5)'!H27+'18(續6)'!H6+'18(續6)'!H36+'18(續7)'!H27+'18(續8)'!H18+'18(續9)'!H6+'18(續9)'!H30+'18(續10)'!H18+'18(續11)'!H6+'18(續11)'!H18+'18(續12)'!H6+'18(續12)'!H36+'18(續13)'!H18+'18(續13)'!H27+'18(續13)'!H39+'18(續完)'!H6</f>
        <v>0</v>
      </c>
      <c r="I6" s="221">
        <f>I9+I18+I27+'18(續1)'!I30+'18(續1)'!I36+'18(續2)'!I27+'18(續3)'!I15+'18(續4)'!I6+'18(續4)'!I39+'18(續5)'!I27+'18(續6)'!I6+'18(續6)'!I36+'18(續7)'!I27+'18(續8)'!I18+'18(續9)'!I6+'18(續9)'!I30+'18(續10)'!I18+'18(續11)'!I6+'18(續11)'!I18+'18(續12)'!I6+'18(續12)'!I36+'18(續13)'!I18+'18(續13)'!I27+'18(續13)'!I39+'18(續完)'!I6</f>
        <v>8</v>
      </c>
      <c r="J6" s="221">
        <f>J9+J18+J27+'18(續1)'!J30+'18(續1)'!J36+'18(續2)'!J27+'18(續3)'!J15+'18(續4)'!J6+'18(續4)'!J39+'18(續5)'!J27+'18(續6)'!J6+'18(續6)'!J36+'18(續7)'!J27+'18(續8)'!J18+'18(續9)'!J6+'18(續9)'!J30+'18(續10)'!J18+'18(續11)'!J6+'18(續11)'!J18+'18(續12)'!J6+'18(續12)'!J36+'18(續13)'!J18+'18(續13)'!J27+'18(續13)'!J39+'18(續完)'!J6</f>
        <v>194</v>
      </c>
      <c r="K6" s="221">
        <f>K9+K18+K27+'18(續1)'!K30+'18(續1)'!K36+'18(續2)'!K27+'18(續3)'!K15+'18(續4)'!K6+'18(續4)'!K39+'18(續5)'!K27+'18(續6)'!K6+'18(續6)'!K36+'18(續7)'!K27+'18(續8)'!K18+'18(續9)'!K6+'18(續9)'!K30+'18(續10)'!K18+'18(續11)'!K6+'18(續11)'!K18+'18(續12)'!K6+'18(續12)'!K36+'18(續13)'!K18+'18(續13)'!K27+'18(續13)'!K39+'18(續完)'!K6</f>
        <v>147</v>
      </c>
      <c r="L6" s="221">
        <f>L9+L18+L27+'18(續1)'!L30+'18(續1)'!L36+'18(續2)'!L27+'18(續3)'!L15+'18(續4)'!L6+'18(續4)'!L39+'18(續5)'!L27+'18(續6)'!L6+'18(續6)'!L36+'18(續7)'!L27+'18(續8)'!L18+'18(續9)'!L6+'18(續9)'!L30+'18(續10)'!L18+'18(續11)'!L6+'18(續11)'!L18+'18(續12)'!L6+'18(續12)'!L36+'18(續13)'!L18+'18(續13)'!L27+'18(續13)'!L39+'18(續完)'!L6</f>
        <v>93</v>
      </c>
      <c r="M6" s="221">
        <f>M9+M18+M27+'18(續1)'!M30+'18(續1)'!M36+'18(續2)'!M27+'18(續3)'!M15+'18(續4)'!M6+'18(續4)'!M39+'18(續5)'!M27+'18(續6)'!M6+'18(續6)'!M36+'18(續7)'!M27+'18(續8)'!M18+'18(續9)'!M6+'18(續9)'!M30+'18(續10)'!M18+'18(續11)'!M6+'18(續11)'!M18+'18(續12)'!M6+'18(續12)'!M36+'18(續13)'!M18+'18(續13)'!M27+'18(續13)'!M39+'18(續完)'!M6</f>
        <v>16</v>
      </c>
      <c r="N6" s="221">
        <f>N9+N18+N27+'18(續1)'!N30+'18(續1)'!N36+'18(續2)'!N27+'18(續3)'!N15+'18(續4)'!N6+'18(續4)'!N39+'18(續5)'!N27+'18(續6)'!N6+'18(續6)'!N36+'18(續7)'!N27+'18(續8)'!N18+'18(續9)'!N6+'18(續9)'!N30+'18(續10)'!N18+'18(續11)'!N6+'18(續11)'!N18+'18(續12)'!N6+'18(續12)'!N36+'18(續13)'!N18+'18(續13)'!N27+'18(續13)'!N39+'18(續完)'!N6</f>
        <v>1</v>
      </c>
      <c r="O6" s="221">
        <f>O9+O18+O27+'18(續1)'!O30+'18(續1)'!O36+'18(續2)'!O27+'18(續3)'!O15+'18(續4)'!O6+'18(續4)'!O39+'18(續5)'!O27+'18(續6)'!O6+'18(續6)'!O36+'18(續7)'!O27+'18(續8)'!O18+'18(續9)'!O6+'18(續9)'!O30+'18(續10)'!O18+'18(續11)'!O6+'18(續11)'!O18+'18(續12)'!O6+'18(續12)'!O36+'18(續13)'!O18+'18(續13)'!O27+'18(續13)'!O39+'18(續完)'!O6</f>
        <v>0</v>
      </c>
      <c r="P6" s="221">
        <f>P9+P18+P27+'18(續1)'!P30+'18(續1)'!P36+'18(續2)'!P27+'18(續3)'!P15+'18(續4)'!P6+'18(續4)'!P39+'18(續5)'!P27+'18(續6)'!P6+'18(續6)'!P36+'18(續7)'!P27+'18(續8)'!P18+'18(續9)'!P6+'18(續9)'!P30+'18(續10)'!P18+'18(續11)'!P6+'18(續11)'!P18+'18(續12)'!P6+'18(續12)'!P36+'18(續13)'!P18+'18(續13)'!P27+'18(續13)'!P39+'18(續完)'!P6</f>
        <v>0</v>
      </c>
      <c r="Q6" s="221">
        <f>Q9+Q18+Q27+'18(續1)'!Q30+'18(續1)'!Q36+'18(續2)'!Q27+'18(續3)'!Q15+'18(續4)'!Q6+'18(續4)'!Q39+'18(續5)'!Q27+'18(續6)'!Q6+'18(續6)'!Q36+'18(續7)'!Q27+'18(續8)'!Q18+'18(續9)'!Q6+'18(續9)'!Q30+'18(續10)'!Q18+'18(續11)'!Q6+'18(續11)'!Q18+'18(續12)'!Q6+'18(續12)'!Q36+'18(續13)'!Q18+'18(續13)'!Q27+'18(續13)'!Q39+'18(續完)'!Q6</f>
        <v>12</v>
      </c>
      <c r="R6" s="221">
        <f>R9+R18+R27+'18(續1)'!R30+'18(續1)'!R36+'18(續2)'!R27+'18(續3)'!R15+'18(續4)'!R6+'18(續4)'!R39+'18(續5)'!R27+'18(續6)'!R6+'18(續6)'!R36+'18(續7)'!R27+'18(續8)'!R18+'18(續9)'!R6+'18(續9)'!R30+'18(續10)'!R18+'18(續11)'!R6+'18(續11)'!R18+'18(續12)'!R6+'18(續12)'!R36+'18(續13)'!R18+'18(續13)'!R27+'18(續13)'!R39+'18(續完)'!R6</f>
        <v>10105</v>
      </c>
      <c r="S6" s="221">
        <f>S9+S18+S27+'18(續1)'!S30+'18(續1)'!S36+'18(續2)'!S27+'18(續3)'!S15+'18(續4)'!S6+'18(續4)'!S39+'18(續5)'!S27+'18(續6)'!S6+'18(續6)'!S36+'18(續7)'!S27+'18(續8)'!S18+'18(續9)'!S6+'18(續9)'!S30+'18(續10)'!S18+'18(續11)'!S6+'18(續11)'!S18+'18(續12)'!S6+'18(續12)'!S36+'18(續13)'!S18+'18(續13)'!S27+'18(續13)'!S39+'18(續完)'!S6</f>
        <v>16285</v>
      </c>
      <c r="T6" s="221">
        <f>T9+T18+T27+'18(續1)'!T30+'18(續1)'!T36+'18(續2)'!T27+'18(續3)'!T15+'18(續4)'!T6+'18(續4)'!T39+'18(續5)'!T27+'18(續6)'!T6+'18(續6)'!T36+'18(續7)'!T27+'18(續8)'!T18+'18(續9)'!T6+'18(續9)'!T30+'18(續10)'!T18+'18(續11)'!T6+'18(續11)'!T18+'18(續12)'!T6+'18(續12)'!T36+'18(續13)'!T18+'18(續13)'!T27+'18(續13)'!T39+'18(續完)'!T6</f>
        <v>9198</v>
      </c>
      <c r="U6" s="221">
        <f>U9+U18+U27+'18(續1)'!U30+'18(續1)'!U36+'18(續2)'!U27+'18(續3)'!U15+'18(續4)'!U6+'18(續4)'!U39+'18(續5)'!U27+'18(續6)'!U6+'18(續6)'!U36+'18(續7)'!U27+'18(續8)'!U18+'18(續9)'!U6+'18(續9)'!U30+'18(續10)'!U18+'18(續11)'!U6+'18(續11)'!U18+'18(續12)'!U6+'18(續12)'!U36+'18(續13)'!U18+'18(續13)'!U27+'18(續13)'!U39+'18(續完)'!U6</f>
        <v>4429</v>
      </c>
      <c r="V6" s="221">
        <f>V9+V18+V27+'18(續1)'!V30+'18(續1)'!V36+'18(續2)'!V27+'18(續3)'!V15+'18(續4)'!V6+'18(續4)'!V39+'18(續5)'!V27+'18(續6)'!V6+'18(續6)'!V36+'18(續7)'!V27+'18(續8)'!V18+'18(續9)'!V6+'18(續9)'!V30+'18(續10)'!V18+'18(續11)'!V6+'18(續11)'!V18+'18(續12)'!V6+'18(續12)'!V36+'18(續13)'!V18+'18(續13)'!V27+'18(續13)'!V39+'18(續完)'!V6</f>
        <v>1802</v>
      </c>
      <c r="W6" s="221">
        <f>W9+W18+W27+'18(續1)'!W30+'18(續1)'!W36+'18(續2)'!W27+'18(續3)'!W15+'18(續4)'!W6+'18(續4)'!W39+'18(續5)'!W27+'18(續6)'!W6+'18(續6)'!W36+'18(續7)'!W27+'18(續8)'!W18+'18(續9)'!W6+'18(續9)'!W30+'18(續10)'!W18+'18(續11)'!W6+'18(續11)'!W18+'18(續12)'!W6+'18(續12)'!W36+'18(續13)'!W18+'18(續13)'!W27+'18(續13)'!W39+'18(續完)'!W6</f>
        <v>730</v>
      </c>
      <c r="X6" s="221">
        <f>X9+X18+X27+'18(續1)'!X30+'18(續1)'!X36+'18(續2)'!X27+'18(續3)'!X15+'18(續4)'!X6+'18(續4)'!X39+'18(續5)'!X27+'18(續6)'!X6+'18(續6)'!X36+'18(續7)'!X27+'18(續8)'!X18+'18(續9)'!X6+'18(續9)'!X30+'18(續10)'!X18+'18(續11)'!X6+'18(續11)'!X18+'18(續12)'!X6+'18(續12)'!X36+'18(續13)'!X18+'18(續13)'!X27+'18(續13)'!X39+'18(續完)'!X6</f>
        <v>215</v>
      </c>
      <c r="Y6" s="221">
        <f>Y9+Y18+Y27+'18(續1)'!Y30+'18(續1)'!Y36+'18(續2)'!Y27+'18(續3)'!Y15+'18(續4)'!Y6+'18(續4)'!Y39+'18(續5)'!Y27+'18(續6)'!Y6+'18(續6)'!Y36+'18(續7)'!Y27+'18(續8)'!Y18+'18(續9)'!Y6+'18(續9)'!Y30+'18(續10)'!Y18+'18(續11)'!Y6+'18(續11)'!Y18+'18(續12)'!Y6+'18(續12)'!Y36+'18(續13)'!Y18+'18(續13)'!Y27+'18(續13)'!Y39+'18(續完)'!Y6</f>
        <v>90</v>
      </c>
      <c r="Z6" s="221">
        <f>Z9+Z18+Z27+'18(續1)'!Z30+'18(續1)'!Z36+'18(續2)'!Z27+'18(續3)'!Z15+'18(續4)'!Z6+'18(續4)'!Z39+'18(續5)'!Z27+'18(續6)'!Z6+'18(續6)'!Z36+'18(續7)'!Z27+'18(續8)'!Z18+'18(續9)'!Z6+'18(續9)'!Z30+'18(續10)'!Z18+'18(續11)'!Z6+'18(續11)'!Z18+'18(續12)'!Z6+'18(續12)'!Z36+'18(續13)'!Z18+'18(續13)'!Z27+'18(續13)'!Z39+'18(續完)'!Z6</f>
        <v>3697</v>
      </c>
      <c r="AA6" s="221">
        <f>AA9+AA18+AA27+'18(續1)'!AA30+'18(續1)'!AA36+'18(續2)'!AA27+'18(續3)'!AA15+'18(續4)'!AA6+'18(續4)'!AA39+'18(續5)'!AA27+'18(續6)'!AA6+'18(續6)'!AA36+'18(續7)'!AA27+'18(續8)'!AA18+'18(續9)'!AA6+'18(續9)'!AA30+'18(續10)'!AA18+'18(續11)'!AA6+'18(續11)'!AA18+'18(續12)'!AA6+'18(續12)'!AA36+'18(續13)'!AA18+'18(續13)'!AA27+'18(續13)'!AA39+'18(續完)'!AA6</f>
        <v>36600</v>
      </c>
      <c r="AB6" s="221">
        <f>AB9+AB18+AB27+'18(續1)'!AB30+'18(續1)'!AB36+'18(續2)'!AB27+'18(續3)'!AB15+'18(續4)'!AB6+'18(續4)'!AB39+'18(續5)'!AB27+'18(續6)'!AB6+'18(續6)'!AB36+'18(續7)'!AB27+'18(續8)'!AB18+'18(續9)'!AB6+'18(續9)'!AB30+'18(續10)'!AB18+'18(續11)'!AB6+'18(續11)'!AB18+'18(續12)'!AB6+'18(續12)'!AB36+'18(續13)'!AB18+'18(續13)'!AB27+'18(續13)'!AB39+'18(續完)'!AB6</f>
        <v>2531</v>
      </c>
      <c r="AC6" s="221">
        <f>AC9+AC18+AC27+'18(續1)'!AC30+'18(續1)'!AC36+'18(續2)'!AC27+'18(續3)'!AC15+'18(續4)'!AC6+'18(續4)'!AC39+'18(續5)'!AC27+'18(續6)'!AC6+'18(續6)'!AC36+'18(續7)'!AC27+'18(續8)'!AC18+'18(續9)'!AC6+'18(續9)'!AC30+'18(續10)'!AC18+'18(續11)'!AC6+'18(續11)'!AC18+'18(續12)'!AC6+'18(續12)'!AC36+'18(續13)'!AC18+'18(續13)'!AC27+'18(續13)'!AC39+'18(續完)'!AC6</f>
        <v>38</v>
      </c>
    </row>
    <row r="7" spans="1:29" s="57" customFormat="1" ht="15.75" customHeight="1">
      <c r="A7" s="524"/>
      <c r="B7" s="523"/>
      <c r="C7" s="82" t="s">
        <v>280</v>
      </c>
      <c r="D7" s="221">
        <f>D10+D19+D28+'18(續1)'!D31+'18(續1)'!D37+'18(續2)'!D28+'18(續3)'!D16+'18(續4)'!D7+'18(續4)'!D40+'18(續5)'!D28+'18(續6)'!D7+'18(續6)'!D37+'18(續7)'!D28+'18(續8)'!D19+'18(續9)'!D7+'18(續9)'!D31+'18(續10)'!D19+'18(續11)'!D7+'18(續11)'!D19+'18(續12)'!D7+'18(續12)'!D37+'18(續13)'!D19+'18(續13)'!D28+'18(續13)'!D40+'18(續完)'!D7</f>
        <v>24510</v>
      </c>
      <c r="E7" s="221">
        <f>E10+E19+E28+'18(續1)'!E31+'18(續1)'!E37+'18(續2)'!E28+'18(續3)'!E16+'18(續4)'!E7+'18(續4)'!E40+'18(續5)'!E28+'18(續6)'!E7+'18(續6)'!E37+'18(續7)'!E28+'18(續8)'!E19+'18(續9)'!E7+'18(續9)'!E31+'18(續10)'!E19+'18(續11)'!E7+'18(續11)'!E19+'18(續12)'!E7+'18(續12)'!E37+'18(續13)'!E19+'18(續13)'!E28+'18(續13)'!E40+'18(續完)'!E7</f>
        <v>24500</v>
      </c>
      <c r="F7" s="221">
        <f>F10+F19+F28+'18(續1)'!F31+'18(續1)'!F37+'18(續2)'!F28+'18(續3)'!F16+'18(續4)'!F7+'18(續4)'!F40+'18(續5)'!F28+'18(續6)'!F7+'18(續6)'!F37+'18(續7)'!F28+'18(續8)'!F19+'18(續9)'!F7+'18(續9)'!F31+'18(續10)'!F19+'18(續11)'!F7+'18(續11)'!F19+'18(續12)'!F7+'18(續12)'!F37+'18(續13)'!F19+'18(續13)'!F28+'18(續13)'!F40+'18(續完)'!F7</f>
        <v>10</v>
      </c>
      <c r="G7" s="366">
        <f>(D10*G10+D19*G19+D28*G28+'18(續1)'!D31*'18(續1)'!G31+'18(續1)'!D37*'18(續1)'!G37+'18(續2)'!D28*'18(續2)'!G28+'18(續3)'!D16*'18(續3)'!G16+'18(續4)'!D7*'18(續4)'!G7+'18(續4)'!D40*'18(續4)'!G40+'18(續5)'!D28*'18(續5)'!G28+'18(續6)'!D7*'18(續6)'!G7+'18(續6)'!D37*'18(續6)'!G37+'18(續7)'!D28*'18(續7)'!G28+'18(續8)'!D19*'18(續8)'!G19+'18(續9)'!D7*'18(續9)'!G7+'18(續9)'!D31*'18(續9)'!G31+'18(續10)'!D19*'18(續10)'!G19+'18(續11)'!D7*'18(續11)'!G7+'18(續11)'!D19*'18(續11)'!G19+'18(續12)'!D7*'18(續12)'!G7+'18(續12)'!D37*'18(續12)'!G37+'18(續13)'!D19*'18(續13)'!G19+'18(續13)'!D28*'18(續13)'!G28+'18(續13)'!D40*'18(續13)'!G40+'18(續完)'!D7*'18(續完)'!G7)/'18'!D7</f>
        <v>28.65954712362301</v>
      </c>
      <c r="H7" s="221">
        <f>H10+H19+H28+'18(續1)'!H31+'18(續1)'!H37+'18(續2)'!H28+'18(續3)'!H16+'18(續4)'!H7+'18(續4)'!H40+'18(續5)'!H28+'18(續6)'!H7+'18(續6)'!H37+'18(續7)'!H28+'18(續8)'!H19+'18(續9)'!H7+'18(續9)'!H31+'18(續10)'!H19+'18(續11)'!H7+'18(續11)'!H19+'18(續12)'!H7+'18(續12)'!H37+'18(續13)'!H19+'18(續13)'!H28+'18(續13)'!H40+'18(續完)'!H7</f>
        <v>0</v>
      </c>
      <c r="I7" s="221">
        <f>I10+I19+I28+'18(續1)'!I31+'18(續1)'!I37+'18(續2)'!I28+'18(續3)'!I16+'18(續4)'!I7+'18(續4)'!I40+'18(續5)'!I28+'18(續6)'!I7+'18(續6)'!I37+'18(續7)'!I28+'18(續8)'!I19+'18(續9)'!I7+'18(續9)'!I31+'18(續10)'!I19+'18(續11)'!I7+'18(續11)'!I19+'18(續12)'!I7+'18(續12)'!I37+'18(續13)'!I19+'18(續13)'!I28+'18(續13)'!I40+'18(續完)'!I7</f>
        <v>27</v>
      </c>
      <c r="J7" s="221">
        <f>J10+J19+J28+'18(續1)'!J31+'18(續1)'!J37+'18(續2)'!J28+'18(續3)'!J16+'18(續4)'!J7+'18(續4)'!J40+'18(續5)'!J28+'18(續6)'!J7+'18(續6)'!J37+'18(續7)'!J28+'18(續8)'!J19+'18(續9)'!J7+'18(續9)'!J31+'18(續10)'!J19+'18(續11)'!J7+'18(續11)'!J19+'18(續12)'!J7+'18(續12)'!J37+'18(續13)'!J19+'18(續13)'!J28+'18(續13)'!J40+'18(續完)'!J7</f>
        <v>143</v>
      </c>
      <c r="K7" s="221">
        <f>K10+K19+K28+'18(續1)'!K31+'18(續1)'!K37+'18(續2)'!K28+'18(續3)'!K16+'18(續4)'!K7+'18(續4)'!K40+'18(續5)'!K28+'18(續6)'!K7+'18(續6)'!K37+'18(續7)'!K28+'18(續8)'!K19+'18(續9)'!K7+'18(續9)'!K31+'18(續10)'!K19+'18(續11)'!K7+'18(續11)'!K19+'18(續12)'!K7+'18(續12)'!K37+'18(續13)'!K19+'18(續13)'!K28+'18(續13)'!K40+'18(續完)'!K7</f>
        <v>66</v>
      </c>
      <c r="L7" s="221">
        <f>L10+L19+L28+'18(續1)'!L31+'18(續1)'!L37+'18(續2)'!L28+'18(續3)'!L16+'18(續4)'!L7+'18(續4)'!L40+'18(續5)'!L28+'18(續6)'!L7+'18(續6)'!L37+'18(續7)'!L28+'18(續8)'!L19+'18(續9)'!L7+'18(續9)'!L31+'18(續10)'!L19+'18(續11)'!L7+'18(續11)'!L19+'18(續12)'!L7+'18(續12)'!L37+'18(續13)'!L19+'18(續13)'!L28+'18(續13)'!L40+'18(續完)'!L7</f>
        <v>24</v>
      </c>
      <c r="M7" s="221">
        <f>M10+M19+M28+'18(續1)'!M31+'18(續1)'!M37+'18(續2)'!M28+'18(續3)'!M16+'18(續4)'!M7+'18(續4)'!M40+'18(續5)'!M28+'18(續6)'!M7+'18(續6)'!M37+'18(續7)'!M28+'18(續8)'!M19+'18(續9)'!M7+'18(續9)'!M31+'18(續10)'!M19+'18(續11)'!M7+'18(續11)'!M19+'18(續12)'!M7+'18(續12)'!M37+'18(續13)'!M19+'18(續13)'!M28+'18(續13)'!M40+'18(續完)'!M7</f>
        <v>3</v>
      </c>
      <c r="N7" s="221">
        <f>N10+N19+N28+'18(續1)'!N31+'18(續1)'!N37+'18(續2)'!N28+'18(續3)'!N16+'18(續4)'!N7+'18(續4)'!N40+'18(續5)'!N28+'18(續6)'!N7+'18(續6)'!N37+'18(續7)'!N28+'18(續8)'!N19+'18(續9)'!N7+'18(續9)'!N31+'18(續10)'!N19+'18(續11)'!N7+'18(續11)'!N19+'18(續12)'!N7+'18(續12)'!N37+'18(續13)'!N19+'18(續13)'!N28+'18(續13)'!N40+'18(續完)'!N7</f>
        <v>2</v>
      </c>
      <c r="O7" s="221">
        <f>O10+O19+O28+'18(續1)'!O31+'18(續1)'!O37+'18(續2)'!O28+'18(續3)'!O16+'18(續4)'!O7+'18(續4)'!O40+'18(續5)'!O28+'18(續6)'!O7+'18(續6)'!O37+'18(續7)'!O28+'18(續8)'!O19+'18(續9)'!O7+'18(續9)'!O31+'18(續10)'!O19+'18(續11)'!O7+'18(續11)'!O19+'18(續12)'!O7+'18(續12)'!O37+'18(續13)'!O19+'18(續13)'!O28+'18(續13)'!O40+'18(續完)'!O7</f>
        <v>0</v>
      </c>
      <c r="P7" s="221">
        <f>P10+P19+P28+'18(續1)'!P31+'18(續1)'!P37+'18(續2)'!P28+'18(續3)'!P16+'18(續4)'!P7+'18(續4)'!P40+'18(續5)'!P28+'18(續6)'!P7+'18(續6)'!P37+'18(續7)'!P28+'18(續8)'!P19+'18(續9)'!P7+'18(續9)'!P31+'18(續10)'!P19+'18(續11)'!P7+'18(續11)'!P19+'18(續12)'!P7+'18(續12)'!P37+'18(續13)'!P19+'18(續13)'!P28+'18(續13)'!P40+'18(續完)'!P7</f>
        <v>0</v>
      </c>
      <c r="Q7" s="221">
        <f>Q10+Q19+Q28+'18(續1)'!Q31+'18(續1)'!Q37+'18(續2)'!Q28+'18(續3)'!Q16+'18(續4)'!Q7+'18(續4)'!Q40+'18(續5)'!Q28+'18(續6)'!Q7+'18(續6)'!Q37+'18(續7)'!Q28+'18(續8)'!Q19+'18(續9)'!Q7+'18(續9)'!Q31+'18(續10)'!Q19+'18(續11)'!Q7+'18(續11)'!Q19+'18(續12)'!Q7+'18(續12)'!Q37+'18(續13)'!Q19+'18(續13)'!Q28+'18(續13)'!Q40+'18(續完)'!Q7</f>
        <v>1</v>
      </c>
      <c r="R7" s="221">
        <f>R10+R19+R28+'18(續1)'!R31+'18(續1)'!R37+'18(續2)'!R28+'18(續3)'!R16+'18(續4)'!R7+'18(續4)'!R40+'18(續5)'!R28+'18(續6)'!R7+'18(續6)'!R37+'18(續7)'!R28+'18(續8)'!R19+'18(續9)'!R7+'18(續9)'!R31+'18(續10)'!R19+'18(續11)'!R7+'18(續11)'!R19+'18(續12)'!R7+'18(續12)'!R37+'18(續13)'!R19+'18(續13)'!R28+'18(續13)'!R40+'18(續完)'!R7</f>
        <v>3720</v>
      </c>
      <c r="S7" s="221">
        <f>S10+S19+S28+'18(續1)'!S31+'18(續1)'!S37+'18(續2)'!S28+'18(續3)'!S16+'18(續4)'!S7+'18(續4)'!S40+'18(續5)'!S28+'18(續6)'!S7+'18(續6)'!S37+'18(續7)'!S28+'18(續8)'!S19+'18(續9)'!S7+'18(續9)'!S31+'18(續10)'!S19+'18(續11)'!S7+'18(續11)'!S19+'18(續12)'!S7+'18(續12)'!S37+'18(續13)'!S19+'18(續13)'!S28+'18(續13)'!S40+'18(續完)'!S7</f>
        <v>11458</v>
      </c>
      <c r="T7" s="221">
        <f>T10+T19+T28+'18(續1)'!T31+'18(續1)'!T37+'18(續2)'!T28+'18(續3)'!T16+'18(續4)'!T7+'18(續4)'!T40+'18(續5)'!T28+'18(續6)'!T7+'18(續6)'!T37+'18(續7)'!T28+'18(續8)'!T19+'18(續9)'!T7+'18(續9)'!T31+'18(續10)'!T19+'18(續11)'!T7+'18(續11)'!T19+'18(續12)'!T7+'18(續12)'!T37+'18(續13)'!T19+'18(續13)'!T28+'18(續13)'!T40+'18(續完)'!T7</f>
        <v>5731</v>
      </c>
      <c r="U7" s="221">
        <f>U10+U19+U28+'18(續1)'!U31+'18(續1)'!U37+'18(續2)'!U28+'18(續3)'!U16+'18(續4)'!U7+'18(續4)'!U40+'18(續5)'!U28+'18(續6)'!U7+'18(續6)'!U37+'18(續7)'!U28+'18(續8)'!U19+'18(續9)'!U7+'18(續9)'!U31+'18(續10)'!U19+'18(續11)'!U7+'18(續11)'!U19+'18(續12)'!U7+'18(續12)'!U37+'18(續13)'!U19+'18(續13)'!U28+'18(續13)'!U40+'18(續完)'!U7</f>
        <v>2339</v>
      </c>
      <c r="V7" s="221">
        <f>V10+V19+V28+'18(續1)'!V31+'18(續1)'!V37+'18(續2)'!V28+'18(續3)'!V16+'18(續4)'!V7+'18(續4)'!V40+'18(續5)'!V28+'18(續6)'!V7+'18(續6)'!V37+'18(續7)'!V28+'18(續8)'!V19+'18(續9)'!V7+'18(續9)'!V31+'18(續10)'!V19+'18(續11)'!V7+'18(續11)'!V19+'18(續12)'!V7+'18(續12)'!V37+'18(續13)'!V19+'18(續13)'!V28+'18(續13)'!V40+'18(續完)'!V7</f>
        <v>890</v>
      </c>
      <c r="W7" s="221">
        <f>W10+W19+W28+'18(續1)'!W31+'18(續1)'!W37+'18(續2)'!W28+'18(續3)'!W16+'18(續4)'!W7+'18(續4)'!W40+'18(續5)'!W28+'18(續6)'!W7+'18(續6)'!W37+'18(續7)'!W28+'18(續8)'!W19+'18(續9)'!W7+'18(續9)'!W31+'18(續10)'!W19+'18(續11)'!W7+'18(續11)'!W19+'18(續12)'!W7+'18(續12)'!W37+'18(續13)'!W19+'18(續13)'!W28+'18(續13)'!W40+'18(續完)'!W7</f>
        <v>305</v>
      </c>
      <c r="X7" s="221">
        <f>X10+X19+X28+'18(續1)'!X31+'18(續1)'!X37+'18(續2)'!X28+'18(續3)'!X16+'18(續4)'!X7+'18(續4)'!X40+'18(續5)'!X28+'18(續6)'!X7+'18(續6)'!X37+'18(續7)'!X28+'18(續8)'!X19+'18(續9)'!X7+'18(續9)'!X31+'18(續10)'!X19+'18(續11)'!X7+'18(續11)'!X19+'18(續12)'!X7+'18(續12)'!X37+'18(續13)'!X19+'18(續13)'!X28+'18(續13)'!X40+'18(續完)'!X7</f>
        <v>61</v>
      </c>
      <c r="Y7" s="221">
        <f>Y10+Y19+Y28+'18(續1)'!Y31+'18(續1)'!Y37+'18(續2)'!Y28+'18(續3)'!Y16+'18(續4)'!Y7+'18(續4)'!Y40+'18(續5)'!Y28+'18(續6)'!Y7+'18(續6)'!Y37+'18(續7)'!Y28+'18(續8)'!Y19+'18(續9)'!Y7+'18(續9)'!Y31+'18(續10)'!Y19+'18(續11)'!Y7+'18(續11)'!Y19+'18(續12)'!Y7+'18(續12)'!Y37+'18(續13)'!Y19+'18(續13)'!Y28+'18(續13)'!Y40+'18(續完)'!Y7</f>
        <v>5</v>
      </c>
      <c r="Z7" s="221">
        <f>Z10+Z19+Z28+'18(續1)'!Z31+'18(續1)'!Z37+'18(續2)'!Z28+'18(續3)'!Z16+'18(續4)'!Z7+'18(續4)'!Z40+'18(續5)'!Z28+'18(續6)'!Z7+'18(續6)'!Z37+'18(續7)'!Z28+'18(續8)'!Z19+'18(續9)'!Z7+'18(續9)'!Z31+'18(續10)'!Z19+'18(續11)'!Z7+'18(續11)'!Z19+'18(續12)'!Z7+'18(續12)'!Z37+'18(續13)'!Z19+'18(續13)'!Z28+'18(續13)'!Z40+'18(續完)'!Z7</f>
        <v>1998</v>
      </c>
      <c r="AA7" s="221">
        <f>AA10+AA19+AA28+'18(續1)'!AA31+'18(續1)'!AA37+'18(續2)'!AA28+'18(續3)'!AA16+'18(續4)'!AA7+'18(續4)'!AA40+'18(續5)'!AA28+'18(續6)'!AA7+'18(續6)'!AA37+'18(續7)'!AA28+'18(續8)'!AA19+'18(續9)'!AA7+'18(續9)'!AA31+'18(續10)'!AA19+'18(續11)'!AA7+'18(續11)'!AA19+'18(續12)'!AA7+'18(續12)'!AA37+'18(續13)'!AA19+'18(續13)'!AA28+'18(續13)'!AA40+'18(續完)'!AA7</f>
        <v>21384</v>
      </c>
      <c r="AB7" s="221">
        <f>AB10+AB19+AB28+'18(續1)'!AB31+'18(續1)'!AB37+'18(續2)'!AB28+'18(續3)'!AB16+'18(續4)'!AB7+'18(續4)'!AB40+'18(續5)'!AB28+'18(續6)'!AB7+'18(續6)'!AB37+'18(續7)'!AB28+'18(續8)'!AB19+'18(續9)'!AB7+'18(續9)'!AB31+'18(續10)'!AB19+'18(續11)'!AB7+'18(續11)'!AB19+'18(續12)'!AB7+'18(續12)'!AB37+'18(續13)'!AB19+'18(續13)'!AB28+'18(續13)'!AB40+'18(續完)'!AB7</f>
        <v>1115</v>
      </c>
      <c r="AC7" s="221">
        <f>AC10+AC19+AC28+'18(續1)'!AC31+'18(續1)'!AC37+'18(續2)'!AC28+'18(續3)'!AC16+'18(續4)'!AC7+'18(續4)'!AC40+'18(續5)'!AC28+'18(續6)'!AC7+'18(續6)'!AC37+'18(續7)'!AC28+'18(續8)'!AC19+'18(續9)'!AC7+'18(續9)'!AC31+'18(續10)'!AC19+'18(續11)'!AC7+'18(續11)'!AC19+'18(續12)'!AC7+'18(續12)'!AC37+'18(續13)'!AC19+'18(續13)'!AC28+'18(續13)'!AC40+'18(續完)'!AC7</f>
        <v>13</v>
      </c>
    </row>
    <row r="8" spans="1:29" s="57" customFormat="1" ht="15.75" customHeight="1">
      <c r="A8" s="504" t="s">
        <v>200</v>
      </c>
      <c r="B8" s="522" t="s">
        <v>115</v>
      </c>
      <c r="C8" s="112" t="s">
        <v>33</v>
      </c>
      <c r="D8" s="203">
        <f>D11+D14</f>
        <v>19</v>
      </c>
      <c r="E8" s="203">
        <f aca="true" t="shared" si="0" ref="E8:AC8">E11+E14</f>
        <v>19</v>
      </c>
      <c r="F8" s="203">
        <f t="shared" si="0"/>
        <v>0</v>
      </c>
      <c r="G8" s="364">
        <f>(D11*G11+D14*G14)/D8</f>
        <v>29.42105263157895</v>
      </c>
      <c r="H8" s="203">
        <f t="shared" si="0"/>
        <v>0</v>
      </c>
      <c r="I8" s="203">
        <f t="shared" si="0"/>
        <v>0</v>
      </c>
      <c r="J8" s="203">
        <f t="shared" si="0"/>
        <v>0</v>
      </c>
      <c r="K8" s="203">
        <f t="shared" si="0"/>
        <v>0</v>
      </c>
      <c r="L8" s="203">
        <f t="shared" si="0"/>
        <v>0</v>
      </c>
      <c r="M8" s="203">
        <f t="shared" si="0"/>
        <v>0</v>
      </c>
      <c r="N8" s="203">
        <f t="shared" si="0"/>
        <v>0</v>
      </c>
      <c r="O8" s="203">
        <f t="shared" si="0"/>
        <v>0</v>
      </c>
      <c r="P8" s="203">
        <f t="shared" si="0"/>
        <v>0</v>
      </c>
      <c r="Q8" s="203">
        <f t="shared" si="0"/>
        <v>0</v>
      </c>
      <c r="R8" s="203">
        <f t="shared" si="0"/>
        <v>0</v>
      </c>
      <c r="S8" s="203">
        <f t="shared" si="0"/>
        <v>12</v>
      </c>
      <c r="T8" s="203">
        <f t="shared" si="0"/>
        <v>5</v>
      </c>
      <c r="U8" s="203">
        <f t="shared" si="0"/>
        <v>1</v>
      </c>
      <c r="V8" s="203">
        <f t="shared" si="0"/>
        <v>1</v>
      </c>
      <c r="W8" s="203">
        <f t="shared" si="0"/>
        <v>0</v>
      </c>
      <c r="X8" s="203">
        <f t="shared" si="0"/>
        <v>0</v>
      </c>
      <c r="Y8" s="203">
        <f t="shared" si="0"/>
        <v>0</v>
      </c>
      <c r="Z8" s="203">
        <f t="shared" si="0"/>
        <v>0</v>
      </c>
      <c r="AA8" s="203">
        <f t="shared" si="0"/>
        <v>19</v>
      </c>
      <c r="AB8" s="203">
        <f t="shared" si="0"/>
        <v>0</v>
      </c>
      <c r="AC8" s="203">
        <f t="shared" si="0"/>
        <v>0</v>
      </c>
    </row>
    <row r="9" spans="1:29" s="57" customFormat="1" ht="15.75" customHeight="1">
      <c r="A9" s="525"/>
      <c r="B9" s="526"/>
      <c r="C9" s="79" t="s">
        <v>34</v>
      </c>
      <c r="D9" s="221">
        <f aca="true" t="shared" si="1" ref="D9:AC9">D12+D15</f>
        <v>13</v>
      </c>
      <c r="E9" s="221">
        <f t="shared" si="1"/>
        <v>13</v>
      </c>
      <c r="F9" s="221">
        <f t="shared" si="1"/>
        <v>0</v>
      </c>
      <c r="G9" s="366">
        <f>(D12*G12+D15*G15)/D9</f>
        <v>30.153846153846153</v>
      </c>
      <c r="H9" s="221">
        <f t="shared" si="1"/>
        <v>0</v>
      </c>
      <c r="I9" s="221">
        <f t="shared" si="1"/>
        <v>0</v>
      </c>
      <c r="J9" s="221">
        <f t="shared" si="1"/>
        <v>0</v>
      </c>
      <c r="K9" s="221">
        <f t="shared" si="1"/>
        <v>0</v>
      </c>
      <c r="L9" s="221">
        <f t="shared" si="1"/>
        <v>0</v>
      </c>
      <c r="M9" s="221">
        <f t="shared" si="1"/>
        <v>0</v>
      </c>
      <c r="N9" s="221">
        <f t="shared" si="1"/>
        <v>0</v>
      </c>
      <c r="O9" s="221">
        <f t="shared" si="1"/>
        <v>0</v>
      </c>
      <c r="P9" s="221">
        <f t="shared" si="1"/>
        <v>0</v>
      </c>
      <c r="Q9" s="221">
        <f t="shared" si="1"/>
        <v>0</v>
      </c>
      <c r="R9" s="221">
        <f t="shared" si="1"/>
        <v>0</v>
      </c>
      <c r="S9" s="221">
        <f t="shared" si="1"/>
        <v>8</v>
      </c>
      <c r="T9" s="221">
        <f t="shared" si="1"/>
        <v>3</v>
      </c>
      <c r="U9" s="221">
        <f t="shared" si="1"/>
        <v>1</v>
      </c>
      <c r="V9" s="221">
        <f t="shared" si="1"/>
        <v>1</v>
      </c>
      <c r="W9" s="221">
        <f t="shared" si="1"/>
        <v>0</v>
      </c>
      <c r="X9" s="221">
        <f t="shared" si="1"/>
        <v>0</v>
      </c>
      <c r="Y9" s="221">
        <f t="shared" si="1"/>
        <v>0</v>
      </c>
      <c r="Z9" s="221">
        <f t="shared" si="1"/>
        <v>0</v>
      </c>
      <c r="AA9" s="221">
        <f t="shared" si="1"/>
        <v>13</v>
      </c>
      <c r="AB9" s="221">
        <f t="shared" si="1"/>
        <v>0</v>
      </c>
      <c r="AC9" s="221">
        <f t="shared" si="1"/>
        <v>0</v>
      </c>
    </row>
    <row r="10" spans="1:29" s="57" customFormat="1" ht="15.75" customHeight="1">
      <c r="A10" s="525"/>
      <c r="B10" s="526"/>
      <c r="C10" s="79" t="s">
        <v>35</v>
      </c>
      <c r="D10" s="221">
        <f aca="true" t="shared" si="2" ref="D10:AC10">D13+D16</f>
        <v>6</v>
      </c>
      <c r="E10" s="221">
        <f t="shared" si="2"/>
        <v>6</v>
      </c>
      <c r="F10" s="221">
        <f t="shared" si="2"/>
        <v>0</v>
      </c>
      <c r="G10" s="366">
        <f>(D13*G13+D16*G16)/D10</f>
        <v>28</v>
      </c>
      <c r="H10" s="221">
        <f t="shared" si="2"/>
        <v>0</v>
      </c>
      <c r="I10" s="221">
        <f t="shared" si="2"/>
        <v>0</v>
      </c>
      <c r="J10" s="221">
        <f t="shared" si="2"/>
        <v>0</v>
      </c>
      <c r="K10" s="221">
        <f t="shared" si="2"/>
        <v>0</v>
      </c>
      <c r="L10" s="221">
        <f t="shared" si="2"/>
        <v>0</v>
      </c>
      <c r="M10" s="221">
        <f t="shared" si="2"/>
        <v>0</v>
      </c>
      <c r="N10" s="221">
        <f t="shared" si="2"/>
        <v>0</v>
      </c>
      <c r="O10" s="221">
        <f t="shared" si="2"/>
        <v>0</v>
      </c>
      <c r="P10" s="221">
        <f t="shared" si="2"/>
        <v>0</v>
      </c>
      <c r="Q10" s="221">
        <f t="shared" si="2"/>
        <v>0</v>
      </c>
      <c r="R10" s="221">
        <f t="shared" si="2"/>
        <v>0</v>
      </c>
      <c r="S10" s="221">
        <f t="shared" si="2"/>
        <v>4</v>
      </c>
      <c r="T10" s="221">
        <f t="shared" si="2"/>
        <v>2</v>
      </c>
      <c r="U10" s="221">
        <f t="shared" si="2"/>
        <v>0</v>
      </c>
      <c r="V10" s="221">
        <f t="shared" si="2"/>
        <v>0</v>
      </c>
      <c r="W10" s="221">
        <f t="shared" si="2"/>
        <v>0</v>
      </c>
      <c r="X10" s="221">
        <f t="shared" si="2"/>
        <v>0</v>
      </c>
      <c r="Y10" s="221">
        <f t="shared" si="2"/>
        <v>0</v>
      </c>
      <c r="Z10" s="221">
        <f t="shared" si="2"/>
        <v>0</v>
      </c>
      <c r="AA10" s="221">
        <f t="shared" si="2"/>
        <v>6</v>
      </c>
      <c r="AB10" s="221">
        <f t="shared" si="2"/>
        <v>0</v>
      </c>
      <c r="AC10" s="221">
        <f t="shared" si="2"/>
        <v>0</v>
      </c>
    </row>
    <row r="11" spans="1:29" s="57" customFormat="1" ht="15.75" customHeight="1">
      <c r="A11" s="525"/>
      <c r="B11" s="526" t="s">
        <v>90</v>
      </c>
      <c r="C11" s="112" t="s">
        <v>116</v>
      </c>
      <c r="D11" s="35">
        <v>14</v>
      </c>
      <c r="E11" s="36">
        <v>14</v>
      </c>
      <c r="F11" s="36">
        <v>0</v>
      </c>
      <c r="G11" s="36">
        <v>28.5</v>
      </c>
      <c r="H11" s="36"/>
      <c r="I11" s="36"/>
      <c r="J11" s="36"/>
      <c r="K11" s="36"/>
      <c r="L11" s="36"/>
      <c r="M11" s="36"/>
      <c r="N11" s="36"/>
      <c r="O11" s="36"/>
      <c r="P11" s="36"/>
      <c r="Q11" s="36">
        <v>0</v>
      </c>
      <c r="R11" s="36">
        <v>0</v>
      </c>
      <c r="S11" s="36">
        <v>9</v>
      </c>
      <c r="T11" s="36">
        <v>4</v>
      </c>
      <c r="U11" s="36">
        <v>1</v>
      </c>
      <c r="V11" s="36">
        <v>0</v>
      </c>
      <c r="W11" s="36">
        <v>0</v>
      </c>
      <c r="X11" s="36">
        <v>0</v>
      </c>
      <c r="Y11" s="36">
        <v>0</v>
      </c>
      <c r="Z11" s="36">
        <v>0</v>
      </c>
      <c r="AA11" s="36">
        <v>14</v>
      </c>
      <c r="AB11" s="36">
        <v>0</v>
      </c>
      <c r="AC11" s="36">
        <v>0</v>
      </c>
    </row>
    <row r="12" spans="1:29" s="57" customFormat="1" ht="15.75" customHeight="1">
      <c r="A12" s="527" t="s">
        <v>626</v>
      </c>
      <c r="B12" s="526"/>
      <c r="C12" s="79" t="s">
        <v>34</v>
      </c>
      <c r="D12" s="16">
        <v>10</v>
      </c>
      <c r="E12" s="6">
        <v>10</v>
      </c>
      <c r="F12" s="6">
        <v>0</v>
      </c>
      <c r="G12" s="6">
        <v>29</v>
      </c>
      <c r="H12" s="6"/>
      <c r="I12" s="6"/>
      <c r="J12" s="6"/>
      <c r="K12" s="6"/>
      <c r="L12" s="6"/>
      <c r="M12" s="6"/>
      <c r="N12" s="6"/>
      <c r="O12" s="6"/>
      <c r="P12" s="6"/>
      <c r="Q12" s="6">
        <v>0</v>
      </c>
      <c r="R12" s="6">
        <v>0</v>
      </c>
      <c r="S12" s="6">
        <v>7</v>
      </c>
      <c r="T12" s="38">
        <v>2</v>
      </c>
      <c r="U12" s="6">
        <v>1</v>
      </c>
      <c r="V12" s="6">
        <v>0</v>
      </c>
      <c r="W12" s="6">
        <v>0</v>
      </c>
      <c r="X12" s="6">
        <v>0</v>
      </c>
      <c r="Y12" s="6">
        <v>0</v>
      </c>
      <c r="Z12" s="6">
        <v>0</v>
      </c>
      <c r="AA12" s="6">
        <v>10</v>
      </c>
      <c r="AB12" s="6">
        <v>0</v>
      </c>
      <c r="AC12" s="6">
        <v>0</v>
      </c>
    </row>
    <row r="13" spans="1:29" s="57" customFormat="1" ht="15.75" customHeight="1">
      <c r="A13" s="527"/>
      <c r="B13" s="526"/>
      <c r="C13" s="79" t="s">
        <v>35</v>
      </c>
      <c r="D13" s="16">
        <v>4</v>
      </c>
      <c r="E13" s="6">
        <v>4</v>
      </c>
      <c r="F13" s="6">
        <v>0</v>
      </c>
      <c r="G13" s="6">
        <v>28</v>
      </c>
      <c r="H13" s="6"/>
      <c r="I13" s="6"/>
      <c r="J13" s="6"/>
      <c r="K13" s="6"/>
      <c r="L13" s="6"/>
      <c r="M13" s="6"/>
      <c r="N13" s="6"/>
      <c r="O13" s="6"/>
      <c r="P13" s="6"/>
      <c r="Q13" s="6">
        <v>0</v>
      </c>
      <c r="R13" s="6">
        <v>0</v>
      </c>
      <c r="S13" s="6">
        <v>2</v>
      </c>
      <c r="T13" s="38">
        <v>2</v>
      </c>
      <c r="U13" s="6">
        <v>0</v>
      </c>
      <c r="V13" s="6">
        <v>0</v>
      </c>
      <c r="W13" s="6">
        <v>0</v>
      </c>
      <c r="X13" s="6">
        <v>0</v>
      </c>
      <c r="Y13" s="6">
        <v>0</v>
      </c>
      <c r="Z13" s="6">
        <v>0</v>
      </c>
      <c r="AA13" s="6">
        <v>4</v>
      </c>
      <c r="AB13" s="6">
        <v>0</v>
      </c>
      <c r="AC13" s="6">
        <v>0</v>
      </c>
    </row>
    <row r="14" spans="1:29" s="57" customFormat="1" ht="15.75" customHeight="1">
      <c r="A14" s="527"/>
      <c r="B14" s="526" t="s">
        <v>91</v>
      </c>
      <c r="C14" s="112" t="s">
        <v>116</v>
      </c>
      <c r="D14" s="35">
        <v>5</v>
      </c>
      <c r="E14" s="36">
        <v>5</v>
      </c>
      <c r="F14" s="36">
        <v>0</v>
      </c>
      <c r="G14" s="36">
        <v>32</v>
      </c>
      <c r="H14" s="36"/>
      <c r="I14" s="36"/>
      <c r="J14" s="36"/>
      <c r="K14" s="36"/>
      <c r="L14" s="36"/>
      <c r="M14" s="36"/>
      <c r="N14" s="36"/>
      <c r="O14" s="36"/>
      <c r="P14" s="36"/>
      <c r="Q14" s="36">
        <v>0</v>
      </c>
      <c r="R14" s="36">
        <v>0</v>
      </c>
      <c r="S14" s="36">
        <v>3</v>
      </c>
      <c r="T14" s="36">
        <v>1</v>
      </c>
      <c r="U14" s="36">
        <v>0</v>
      </c>
      <c r="V14" s="36">
        <v>1</v>
      </c>
      <c r="W14" s="36">
        <v>0</v>
      </c>
      <c r="X14" s="36">
        <v>0</v>
      </c>
      <c r="Y14" s="36">
        <v>0</v>
      </c>
      <c r="Z14" s="36">
        <v>0</v>
      </c>
      <c r="AA14" s="36">
        <v>5</v>
      </c>
      <c r="AB14" s="36">
        <v>0</v>
      </c>
      <c r="AC14" s="36">
        <v>0</v>
      </c>
    </row>
    <row r="15" spans="1:29" s="57" customFormat="1" ht="15.75" customHeight="1">
      <c r="A15" s="527"/>
      <c r="B15" s="526"/>
      <c r="C15" s="79" t="s">
        <v>34</v>
      </c>
      <c r="D15" s="16">
        <v>3</v>
      </c>
      <c r="E15" s="6">
        <v>3</v>
      </c>
      <c r="F15" s="6">
        <v>0</v>
      </c>
      <c r="G15" s="6">
        <v>34</v>
      </c>
      <c r="H15" s="6"/>
      <c r="I15" s="6"/>
      <c r="J15" s="6"/>
      <c r="K15" s="6"/>
      <c r="L15" s="6"/>
      <c r="M15" s="6"/>
      <c r="N15" s="6"/>
      <c r="O15" s="6"/>
      <c r="P15" s="6"/>
      <c r="Q15" s="6">
        <v>0</v>
      </c>
      <c r="R15" s="6">
        <v>0</v>
      </c>
      <c r="S15" s="6">
        <v>1</v>
      </c>
      <c r="T15" s="38">
        <v>1</v>
      </c>
      <c r="U15" s="6">
        <v>0</v>
      </c>
      <c r="V15" s="6">
        <v>1</v>
      </c>
      <c r="W15" s="6">
        <v>0</v>
      </c>
      <c r="X15" s="6">
        <v>0</v>
      </c>
      <c r="Y15" s="6">
        <v>0</v>
      </c>
      <c r="Z15" s="6">
        <v>0</v>
      </c>
      <c r="AA15" s="6">
        <v>3</v>
      </c>
      <c r="AB15" s="6">
        <v>0</v>
      </c>
      <c r="AC15" s="6">
        <v>0</v>
      </c>
    </row>
    <row r="16" spans="1:29" s="57" customFormat="1" ht="15.75" customHeight="1">
      <c r="A16" s="528"/>
      <c r="B16" s="526"/>
      <c r="C16" s="79" t="s">
        <v>35</v>
      </c>
      <c r="D16" s="16">
        <v>2</v>
      </c>
      <c r="E16" s="6">
        <v>2</v>
      </c>
      <c r="F16" s="6">
        <v>0</v>
      </c>
      <c r="G16" s="6">
        <v>28</v>
      </c>
      <c r="H16" s="6"/>
      <c r="I16" s="6"/>
      <c r="J16" s="6"/>
      <c r="K16" s="6"/>
      <c r="L16" s="6"/>
      <c r="M16" s="6"/>
      <c r="N16" s="6"/>
      <c r="O16" s="6"/>
      <c r="P16" s="6"/>
      <c r="Q16" s="6">
        <v>0</v>
      </c>
      <c r="R16" s="6">
        <v>0</v>
      </c>
      <c r="S16" s="6">
        <v>2</v>
      </c>
      <c r="T16" s="38">
        <v>0</v>
      </c>
      <c r="U16" s="6">
        <v>0</v>
      </c>
      <c r="V16" s="6">
        <v>0</v>
      </c>
      <c r="W16" s="6">
        <v>0</v>
      </c>
      <c r="X16" s="6">
        <v>0</v>
      </c>
      <c r="Y16" s="6">
        <v>0</v>
      </c>
      <c r="Z16" s="6">
        <v>0</v>
      </c>
      <c r="AA16" s="6">
        <v>2</v>
      </c>
      <c r="AB16" s="6">
        <v>0</v>
      </c>
      <c r="AC16" s="6">
        <v>0</v>
      </c>
    </row>
    <row r="17" spans="1:29" s="59" customFormat="1" ht="15.75" customHeight="1">
      <c r="A17" s="504" t="s">
        <v>356</v>
      </c>
      <c r="B17" s="522" t="s">
        <v>115</v>
      </c>
      <c r="C17" s="112" t="s">
        <v>33</v>
      </c>
      <c r="D17" s="203">
        <f>D20+D23</f>
        <v>10</v>
      </c>
      <c r="E17" s="203">
        <f aca="true" t="shared" si="3" ref="E17:AC17">E20+E23</f>
        <v>10</v>
      </c>
      <c r="F17" s="203">
        <f t="shared" si="3"/>
        <v>0</v>
      </c>
      <c r="G17" s="203">
        <f>(D20*G20+D23*G23)/D17</f>
        <v>30</v>
      </c>
      <c r="H17" s="203">
        <f t="shared" si="3"/>
        <v>0</v>
      </c>
      <c r="I17" s="203">
        <f t="shared" si="3"/>
        <v>0</v>
      </c>
      <c r="J17" s="203">
        <f t="shared" si="3"/>
        <v>0</v>
      </c>
      <c r="K17" s="203">
        <f t="shared" si="3"/>
        <v>0</v>
      </c>
      <c r="L17" s="203">
        <f t="shared" si="3"/>
        <v>0</v>
      </c>
      <c r="M17" s="203">
        <f t="shared" si="3"/>
        <v>0</v>
      </c>
      <c r="N17" s="203">
        <f t="shared" si="3"/>
        <v>0</v>
      </c>
      <c r="O17" s="203">
        <f t="shared" si="3"/>
        <v>0</v>
      </c>
      <c r="P17" s="203">
        <f t="shared" si="3"/>
        <v>0</v>
      </c>
      <c r="Q17" s="203">
        <f t="shared" si="3"/>
        <v>0</v>
      </c>
      <c r="R17" s="203">
        <f t="shared" si="3"/>
        <v>1</v>
      </c>
      <c r="S17" s="203">
        <f t="shared" si="3"/>
        <v>6</v>
      </c>
      <c r="T17" s="203">
        <f t="shared" si="3"/>
        <v>1</v>
      </c>
      <c r="U17" s="203">
        <f t="shared" si="3"/>
        <v>1</v>
      </c>
      <c r="V17" s="203">
        <f t="shared" si="3"/>
        <v>0</v>
      </c>
      <c r="W17" s="203">
        <f t="shared" si="3"/>
        <v>1</v>
      </c>
      <c r="X17" s="203">
        <f t="shared" si="3"/>
        <v>0</v>
      </c>
      <c r="Y17" s="203">
        <f t="shared" si="3"/>
        <v>0</v>
      </c>
      <c r="Z17" s="203">
        <f t="shared" si="3"/>
        <v>0</v>
      </c>
      <c r="AA17" s="203">
        <f t="shared" si="3"/>
        <v>9</v>
      </c>
      <c r="AB17" s="203">
        <f t="shared" si="3"/>
        <v>1</v>
      </c>
      <c r="AC17" s="203">
        <f t="shared" si="3"/>
        <v>0</v>
      </c>
    </row>
    <row r="18" spans="1:29" s="59" customFormat="1" ht="15.75" customHeight="1">
      <c r="A18" s="525"/>
      <c r="B18" s="526"/>
      <c r="C18" s="79" t="s">
        <v>34</v>
      </c>
      <c r="D18" s="221">
        <f aca="true" t="shared" si="4" ref="D18:AC18">D21+D24</f>
        <v>3</v>
      </c>
      <c r="E18" s="221">
        <f t="shared" si="4"/>
        <v>3</v>
      </c>
      <c r="F18" s="221">
        <f t="shared" si="4"/>
        <v>0</v>
      </c>
      <c r="G18" s="221">
        <f>(D21*G21+D24*G24)/D18</f>
        <v>33.333333333333336</v>
      </c>
      <c r="H18" s="221">
        <f t="shared" si="4"/>
        <v>0</v>
      </c>
      <c r="I18" s="221">
        <f t="shared" si="4"/>
        <v>0</v>
      </c>
      <c r="J18" s="221">
        <f t="shared" si="4"/>
        <v>0</v>
      </c>
      <c r="K18" s="221">
        <f t="shared" si="4"/>
        <v>0</v>
      </c>
      <c r="L18" s="221">
        <f t="shared" si="4"/>
        <v>0</v>
      </c>
      <c r="M18" s="221">
        <f t="shared" si="4"/>
        <v>0</v>
      </c>
      <c r="N18" s="221">
        <f t="shared" si="4"/>
        <v>0</v>
      </c>
      <c r="O18" s="221">
        <f t="shared" si="4"/>
        <v>0</v>
      </c>
      <c r="P18" s="221">
        <f t="shared" si="4"/>
        <v>0</v>
      </c>
      <c r="Q18" s="221">
        <f t="shared" si="4"/>
        <v>0</v>
      </c>
      <c r="R18" s="221">
        <f t="shared" si="4"/>
        <v>0</v>
      </c>
      <c r="S18" s="221">
        <f t="shared" si="4"/>
        <v>2</v>
      </c>
      <c r="T18" s="221">
        <f t="shared" si="4"/>
        <v>0</v>
      </c>
      <c r="U18" s="221">
        <f t="shared" si="4"/>
        <v>0</v>
      </c>
      <c r="V18" s="221">
        <f t="shared" si="4"/>
        <v>0</v>
      </c>
      <c r="W18" s="221">
        <f t="shared" si="4"/>
        <v>1</v>
      </c>
      <c r="X18" s="221">
        <f t="shared" si="4"/>
        <v>0</v>
      </c>
      <c r="Y18" s="221">
        <f t="shared" si="4"/>
        <v>0</v>
      </c>
      <c r="Z18" s="221">
        <f t="shared" si="4"/>
        <v>0</v>
      </c>
      <c r="AA18" s="221">
        <f t="shared" si="4"/>
        <v>3</v>
      </c>
      <c r="AB18" s="221">
        <f t="shared" si="4"/>
        <v>0</v>
      </c>
      <c r="AC18" s="221">
        <f t="shared" si="4"/>
        <v>0</v>
      </c>
    </row>
    <row r="19" spans="1:29" s="59" customFormat="1" ht="15.75" customHeight="1">
      <c r="A19" s="525"/>
      <c r="B19" s="526"/>
      <c r="C19" s="79" t="s">
        <v>35</v>
      </c>
      <c r="D19" s="221">
        <f aca="true" t="shared" si="5" ref="D19:AC19">D22+D25</f>
        <v>7</v>
      </c>
      <c r="E19" s="221">
        <f t="shared" si="5"/>
        <v>7</v>
      </c>
      <c r="F19" s="221">
        <f t="shared" si="5"/>
        <v>0</v>
      </c>
      <c r="G19" s="221">
        <f>(D22*G22+D25*G25)/D19</f>
        <v>29</v>
      </c>
      <c r="H19" s="221">
        <f t="shared" si="5"/>
        <v>0</v>
      </c>
      <c r="I19" s="221">
        <f t="shared" si="5"/>
        <v>0</v>
      </c>
      <c r="J19" s="221">
        <f t="shared" si="5"/>
        <v>0</v>
      </c>
      <c r="K19" s="221">
        <f t="shared" si="5"/>
        <v>0</v>
      </c>
      <c r="L19" s="221">
        <f t="shared" si="5"/>
        <v>0</v>
      </c>
      <c r="M19" s="221">
        <f t="shared" si="5"/>
        <v>0</v>
      </c>
      <c r="N19" s="221">
        <f t="shared" si="5"/>
        <v>0</v>
      </c>
      <c r="O19" s="221">
        <f t="shared" si="5"/>
        <v>0</v>
      </c>
      <c r="P19" s="221">
        <f t="shared" si="5"/>
        <v>0</v>
      </c>
      <c r="Q19" s="221">
        <f t="shared" si="5"/>
        <v>0</v>
      </c>
      <c r="R19" s="221">
        <f t="shared" si="5"/>
        <v>1</v>
      </c>
      <c r="S19" s="221">
        <f t="shared" si="5"/>
        <v>4</v>
      </c>
      <c r="T19" s="221">
        <f t="shared" si="5"/>
        <v>1</v>
      </c>
      <c r="U19" s="221">
        <f t="shared" si="5"/>
        <v>1</v>
      </c>
      <c r="V19" s="221">
        <f t="shared" si="5"/>
        <v>0</v>
      </c>
      <c r="W19" s="221">
        <f t="shared" si="5"/>
        <v>0</v>
      </c>
      <c r="X19" s="221">
        <f t="shared" si="5"/>
        <v>0</v>
      </c>
      <c r="Y19" s="221">
        <f t="shared" si="5"/>
        <v>0</v>
      </c>
      <c r="Z19" s="221">
        <f t="shared" si="5"/>
        <v>0</v>
      </c>
      <c r="AA19" s="221">
        <f t="shared" si="5"/>
        <v>6</v>
      </c>
      <c r="AB19" s="221">
        <f t="shared" si="5"/>
        <v>1</v>
      </c>
      <c r="AC19" s="221">
        <f t="shared" si="5"/>
        <v>0</v>
      </c>
    </row>
    <row r="20" spans="1:29" s="54" customFormat="1" ht="15.75" customHeight="1">
      <c r="A20" s="525"/>
      <c r="B20" s="526" t="s">
        <v>90</v>
      </c>
      <c r="C20" s="112" t="s">
        <v>116</v>
      </c>
      <c r="D20" s="35">
        <v>5</v>
      </c>
      <c r="E20" s="36">
        <v>5</v>
      </c>
      <c r="F20" s="36">
        <v>0</v>
      </c>
      <c r="G20" s="36">
        <v>32</v>
      </c>
      <c r="H20" s="36"/>
      <c r="I20" s="36"/>
      <c r="J20" s="36"/>
      <c r="K20" s="36"/>
      <c r="L20" s="36"/>
      <c r="M20" s="36"/>
      <c r="N20" s="36"/>
      <c r="O20" s="36"/>
      <c r="P20" s="36"/>
      <c r="Q20" s="36">
        <v>0</v>
      </c>
      <c r="R20" s="36">
        <v>1</v>
      </c>
      <c r="S20" s="36">
        <v>2</v>
      </c>
      <c r="T20" s="36">
        <v>0</v>
      </c>
      <c r="U20" s="36">
        <v>1</v>
      </c>
      <c r="V20" s="36">
        <v>0</v>
      </c>
      <c r="W20" s="36">
        <v>1</v>
      </c>
      <c r="X20" s="36">
        <v>0</v>
      </c>
      <c r="Y20" s="36">
        <v>0</v>
      </c>
      <c r="Z20" s="36">
        <v>0</v>
      </c>
      <c r="AA20" s="36">
        <v>4</v>
      </c>
      <c r="AB20" s="36">
        <v>1</v>
      </c>
      <c r="AC20" s="36">
        <v>0</v>
      </c>
    </row>
    <row r="21" spans="1:29" s="54" customFormat="1" ht="15.75" customHeight="1">
      <c r="A21" s="527" t="s">
        <v>627</v>
      </c>
      <c r="B21" s="526"/>
      <c r="C21" s="79" t="s">
        <v>628</v>
      </c>
      <c r="D21" s="42">
        <v>1</v>
      </c>
      <c r="E21" s="30">
        <v>1</v>
      </c>
      <c r="F21" s="39">
        <v>0</v>
      </c>
      <c r="G21" s="38">
        <v>46</v>
      </c>
      <c r="H21" s="38"/>
      <c r="I21" s="38"/>
      <c r="J21" s="38"/>
      <c r="K21" s="38"/>
      <c r="L21" s="38"/>
      <c r="M21" s="38"/>
      <c r="N21" s="38"/>
      <c r="O21" s="38"/>
      <c r="P21" s="39"/>
      <c r="Q21" s="39">
        <v>0</v>
      </c>
      <c r="R21" s="39">
        <v>0</v>
      </c>
      <c r="S21" s="39">
        <v>0</v>
      </c>
      <c r="T21" s="6">
        <v>0</v>
      </c>
      <c r="U21" s="6">
        <v>0</v>
      </c>
      <c r="V21" s="6">
        <v>0</v>
      </c>
      <c r="W21" s="6">
        <v>1</v>
      </c>
      <c r="X21" s="6">
        <v>0</v>
      </c>
      <c r="Y21" s="6">
        <v>0</v>
      </c>
      <c r="Z21" s="39">
        <v>0</v>
      </c>
      <c r="AA21" s="39">
        <v>1</v>
      </c>
      <c r="AB21" s="39">
        <v>0</v>
      </c>
      <c r="AC21" s="6">
        <v>0</v>
      </c>
    </row>
    <row r="22" spans="1:29" s="54" customFormat="1" ht="15.75" customHeight="1">
      <c r="A22" s="527"/>
      <c r="B22" s="526"/>
      <c r="C22" s="79" t="s">
        <v>35</v>
      </c>
      <c r="D22" s="42">
        <v>4</v>
      </c>
      <c r="E22" s="30">
        <v>4</v>
      </c>
      <c r="F22" s="39">
        <v>0</v>
      </c>
      <c r="G22" s="38">
        <v>29</v>
      </c>
      <c r="H22" s="38"/>
      <c r="I22" s="38"/>
      <c r="J22" s="38"/>
      <c r="K22" s="38"/>
      <c r="L22" s="38"/>
      <c r="M22" s="38"/>
      <c r="N22" s="38"/>
      <c r="O22" s="38"/>
      <c r="P22" s="39"/>
      <c r="Q22" s="39">
        <v>0</v>
      </c>
      <c r="R22" s="39">
        <v>1</v>
      </c>
      <c r="S22" s="39">
        <v>2</v>
      </c>
      <c r="T22" s="6">
        <v>0</v>
      </c>
      <c r="U22" s="6">
        <v>1</v>
      </c>
      <c r="V22" s="6">
        <v>0</v>
      </c>
      <c r="W22" s="6">
        <v>0</v>
      </c>
      <c r="X22" s="6">
        <v>0</v>
      </c>
      <c r="Y22" s="6">
        <v>0</v>
      </c>
      <c r="Z22" s="39">
        <v>0</v>
      </c>
      <c r="AA22" s="39">
        <v>3</v>
      </c>
      <c r="AB22" s="39">
        <v>1</v>
      </c>
      <c r="AC22" s="6">
        <v>0</v>
      </c>
    </row>
    <row r="23" spans="1:29" s="54" customFormat="1" ht="15.75" customHeight="1">
      <c r="A23" s="527"/>
      <c r="B23" s="526" t="s">
        <v>91</v>
      </c>
      <c r="C23" s="112" t="s">
        <v>116</v>
      </c>
      <c r="D23" s="35">
        <v>5</v>
      </c>
      <c r="E23" s="36">
        <v>5</v>
      </c>
      <c r="F23" s="36">
        <v>0</v>
      </c>
      <c r="G23" s="36">
        <v>28</v>
      </c>
      <c r="H23" s="36"/>
      <c r="I23" s="36"/>
      <c r="J23" s="36"/>
      <c r="K23" s="36"/>
      <c r="L23" s="36"/>
      <c r="M23" s="36"/>
      <c r="N23" s="36"/>
      <c r="O23" s="36"/>
      <c r="P23" s="36"/>
      <c r="Q23" s="36">
        <v>0</v>
      </c>
      <c r="R23" s="36">
        <v>0</v>
      </c>
      <c r="S23" s="36">
        <v>4</v>
      </c>
      <c r="T23" s="36">
        <v>1</v>
      </c>
      <c r="U23" s="36">
        <v>0</v>
      </c>
      <c r="V23" s="36">
        <v>0</v>
      </c>
      <c r="W23" s="36">
        <v>0</v>
      </c>
      <c r="X23" s="36">
        <v>0</v>
      </c>
      <c r="Y23" s="36">
        <v>0</v>
      </c>
      <c r="Z23" s="36">
        <v>0</v>
      </c>
      <c r="AA23" s="36">
        <v>5</v>
      </c>
      <c r="AB23" s="36">
        <v>0</v>
      </c>
      <c r="AC23" s="36">
        <v>0</v>
      </c>
    </row>
    <row r="24" spans="1:29" s="54" customFormat="1" ht="15.75" customHeight="1">
      <c r="A24" s="527"/>
      <c r="B24" s="526"/>
      <c r="C24" s="79" t="s">
        <v>34</v>
      </c>
      <c r="D24" s="16">
        <v>2</v>
      </c>
      <c r="E24" s="6">
        <v>2</v>
      </c>
      <c r="F24" s="6">
        <v>0</v>
      </c>
      <c r="G24" s="6">
        <v>27</v>
      </c>
      <c r="H24" s="6"/>
      <c r="I24" s="6"/>
      <c r="J24" s="6"/>
      <c r="K24" s="6"/>
      <c r="L24" s="6"/>
      <c r="M24" s="6"/>
      <c r="N24" s="6"/>
      <c r="O24" s="6"/>
      <c r="P24" s="6"/>
      <c r="Q24" s="6">
        <v>0</v>
      </c>
      <c r="R24" s="6">
        <v>0</v>
      </c>
      <c r="S24" s="6">
        <v>2</v>
      </c>
      <c r="T24" s="6">
        <v>0</v>
      </c>
      <c r="U24" s="6">
        <v>0</v>
      </c>
      <c r="V24" s="6">
        <v>0</v>
      </c>
      <c r="W24" s="6">
        <v>0</v>
      </c>
      <c r="X24" s="6">
        <v>0</v>
      </c>
      <c r="Y24" s="6">
        <v>0</v>
      </c>
      <c r="Z24" s="6">
        <v>0</v>
      </c>
      <c r="AA24" s="6">
        <v>2</v>
      </c>
      <c r="AB24" s="6">
        <v>0</v>
      </c>
      <c r="AC24" s="6">
        <v>0</v>
      </c>
    </row>
    <row r="25" spans="1:29" s="54" customFormat="1" ht="15.75" customHeight="1">
      <c r="A25" s="528"/>
      <c r="B25" s="526"/>
      <c r="C25" s="79" t="s">
        <v>35</v>
      </c>
      <c r="D25" s="16">
        <v>3</v>
      </c>
      <c r="E25" s="6">
        <v>3</v>
      </c>
      <c r="F25" s="6">
        <v>0</v>
      </c>
      <c r="G25" s="6">
        <v>29</v>
      </c>
      <c r="H25" s="6"/>
      <c r="I25" s="6"/>
      <c r="J25" s="6"/>
      <c r="K25" s="6"/>
      <c r="L25" s="6"/>
      <c r="M25" s="6"/>
      <c r="N25" s="6"/>
      <c r="O25" s="6"/>
      <c r="P25" s="6"/>
      <c r="Q25" s="6">
        <v>0</v>
      </c>
      <c r="R25" s="6">
        <v>0</v>
      </c>
      <c r="S25" s="6">
        <v>2</v>
      </c>
      <c r="T25" s="6">
        <v>1</v>
      </c>
      <c r="U25" s="6">
        <v>0</v>
      </c>
      <c r="V25" s="6">
        <v>0</v>
      </c>
      <c r="W25" s="6">
        <v>0</v>
      </c>
      <c r="X25" s="6">
        <v>0</v>
      </c>
      <c r="Y25" s="6">
        <v>0</v>
      </c>
      <c r="Z25" s="6">
        <v>0</v>
      </c>
      <c r="AA25" s="6">
        <v>3</v>
      </c>
      <c r="AB25" s="6">
        <v>0</v>
      </c>
      <c r="AC25" s="6">
        <v>0</v>
      </c>
    </row>
    <row r="26" spans="1:45" s="59" customFormat="1" ht="15.75" customHeight="1">
      <c r="A26" s="529" t="s">
        <v>357</v>
      </c>
      <c r="B26" s="522" t="s">
        <v>115</v>
      </c>
      <c r="C26" s="112" t="s">
        <v>33</v>
      </c>
      <c r="D26" s="36">
        <f>'18'!D29+'18'!D32+'18(續1)'!D5+'18(續1)'!D8+'18(續1)'!D11+'18(續1)'!D14+'18(續1)'!D17+'18(續1)'!D20+'18(續1)'!D23+'18(續1)'!D26</f>
        <v>20629</v>
      </c>
      <c r="E26" s="36">
        <f>'18'!E29+'18'!E32+'18(續1)'!E5+'18(續1)'!E8+'18(續1)'!E11+'18(續1)'!E14+'18(續1)'!E17+'18(續1)'!E20+'18(續1)'!E23+'18(續1)'!E26</f>
        <v>20625</v>
      </c>
      <c r="F26" s="36">
        <f>'18'!F29+'18'!F32+'18(續1)'!F5+'18(續1)'!F8+'18(續1)'!F11+'18(續1)'!F14+'18(續1)'!F17+'18(續1)'!F20+'18(續1)'!F23+'18(續1)'!F26</f>
        <v>4</v>
      </c>
      <c r="G26" s="263">
        <f>(D29*G29+D32*G32+'18(續1)'!D5*'18(續1)'!G5+'18(續1)'!D8*'18(續1)'!G8+'18(續1)'!D11*'18(續1)'!G11+'18(續1)'!D14*'18(續1)'!G14+'18(續1)'!D17*'18(續1)'!G17+'18(續1)'!D20*'18(續1)'!G20+'18(續1)'!D23*'18(續1)'!G23+'18(續1)'!D26*'18(續1)'!G26)/'18'!D26</f>
        <v>30.10727616462262</v>
      </c>
      <c r="H26" s="36">
        <f>'18'!H29+'18'!H32+'18(續1)'!H5+'18(續1)'!H8+'18(續1)'!H11+'18(續1)'!H14+'18(續1)'!H17+'18(續1)'!H20+'18(續1)'!H23+'18(續1)'!H26</f>
        <v>0</v>
      </c>
      <c r="I26" s="36">
        <f>'18'!I29+'18'!I32+'18(續1)'!I5+'18(續1)'!I8+'18(續1)'!I11+'18(續1)'!I14+'18(續1)'!I17+'18(續1)'!I20+'18(續1)'!I23+'18(續1)'!I26</f>
        <v>0</v>
      </c>
      <c r="J26" s="36">
        <f>'18'!J29+'18'!J32+'18(續1)'!J5+'18(續1)'!J8+'18(續1)'!J11+'18(續1)'!J14+'18(續1)'!J17+'18(續1)'!J20+'18(續1)'!J23+'18(續1)'!J26</f>
        <v>0</v>
      </c>
      <c r="K26" s="36">
        <f>'18'!K29+'18'!K32+'18(續1)'!K5+'18(續1)'!K8+'18(續1)'!K11+'18(續1)'!K14+'18(續1)'!K17+'18(續1)'!K20+'18(續1)'!K23+'18(續1)'!K26</f>
        <v>0</v>
      </c>
      <c r="L26" s="36">
        <f>'18'!L29+'18'!L32+'18(續1)'!L5+'18(續1)'!L8+'18(續1)'!L11+'18(續1)'!L14+'18(續1)'!L17+'18(續1)'!L20+'18(續1)'!L23+'18(續1)'!L26</f>
        <v>0</v>
      </c>
      <c r="M26" s="36">
        <f>'18'!M29+'18'!M32+'18(續1)'!M5+'18(續1)'!M8+'18(續1)'!M11+'18(續1)'!M14+'18(續1)'!M17+'18(續1)'!M20+'18(續1)'!M23+'18(續1)'!M26</f>
        <v>0</v>
      </c>
      <c r="N26" s="36">
        <f>'18'!N29+'18'!N32+'18(續1)'!N5+'18(續1)'!N8+'18(續1)'!N11+'18(續1)'!N14+'18(續1)'!N17+'18(續1)'!N20+'18(續1)'!N23+'18(續1)'!N26</f>
        <v>0</v>
      </c>
      <c r="O26" s="36">
        <f>'18'!O29+'18'!O32+'18(續1)'!O5+'18(續1)'!O8+'18(續1)'!O11+'18(續1)'!O14+'18(續1)'!O17+'18(續1)'!O20+'18(續1)'!O23+'18(續1)'!O26</f>
        <v>0</v>
      </c>
      <c r="P26" s="36">
        <f>'18'!P29+'18'!P32+'18(續1)'!P5+'18(續1)'!P8+'18(續1)'!P11+'18(續1)'!P14+'18(續1)'!P17+'18(續1)'!P20+'18(續1)'!P23+'18(續1)'!P26</f>
        <v>0</v>
      </c>
      <c r="Q26" s="36">
        <f>'18'!Q29+'18'!Q32+'18(續1)'!Q5+'18(續1)'!Q8+'18(續1)'!Q11+'18(續1)'!Q14+'18(續1)'!Q17+'18(續1)'!Q20+'18(續1)'!Q23+'18(續1)'!Q26</f>
        <v>0</v>
      </c>
      <c r="R26" s="36">
        <f>'18'!R29+'18'!R32+'18(續1)'!R5+'18(續1)'!R8+'18(續1)'!R11+'18(續1)'!R14+'18(續1)'!R17+'18(續1)'!R20+'18(續1)'!R23+'18(續1)'!R26</f>
        <v>1575</v>
      </c>
      <c r="S26" s="36">
        <f>'18'!S29+'18'!S32+'18(續1)'!S5+'18(續1)'!S8+'18(續1)'!S11+'18(續1)'!S14+'18(續1)'!S17+'18(續1)'!S20+'18(續1)'!S23+'18(續1)'!S26</f>
        <v>8892</v>
      </c>
      <c r="T26" s="36">
        <f>'18'!T29+'18'!T32+'18(續1)'!T5+'18(續1)'!T8+'18(續1)'!T11+'18(續1)'!T14+'18(續1)'!T17+'18(續1)'!T20+'18(續1)'!T23+'18(續1)'!T26</f>
        <v>6016</v>
      </c>
      <c r="U26" s="36">
        <f>'18'!U29+'18'!U32+'18(續1)'!U5+'18(續1)'!U8+'18(續1)'!U11+'18(續1)'!U14+'18(續1)'!U17+'18(續1)'!U20+'18(續1)'!U23+'18(續1)'!U26</f>
        <v>2616</v>
      </c>
      <c r="V26" s="36">
        <f>'18'!V29+'18'!V32+'18(續1)'!V5+'18(續1)'!V8+'18(續1)'!V11+'18(續1)'!V14+'18(續1)'!V17+'18(續1)'!V20+'18(續1)'!V23+'18(續1)'!V26</f>
        <v>1056</v>
      </c>
      <c r="W26" s="36">
        <f>'18'!W29+'18'!W32+'18(續1)'!W5+'18(續1)'!W8+'18(續1)'!W11+'18(續1)'!W14+'18(續1)'!W17+'18(續1)'!W20+'18(續1)'!W23+'18(續1)'!W26</f>
        <v>368</v>
      </c>
      <c r="X26" s="36">
        <f>'18'!X29+'18'!X32+'18(續1)'!X5+'18(續1)'!X8+'18(續1)'!X11+'18(續1)'!X14+'18(續1)'!X17+'18(續1)'!X20+'18(續1)'!X23+'18(續1)'!X26</f>
        <v>81</v>
      </c>
      <c r="Y26" s="36">
        <f>'18'!Y29+'18'!Y32+'18(續1)'!Y5+'18(續1)'!Y8+'18(續1)'!Y11+'18(續1)'!Y14+'18(續1)'!Y17+'18(續1)'!Y20+'18(續1)'!Y23+'18(續1)'!Y26</f>
        <v>25</v>
      </c>
      <c r="Z26" s="36">
        <f>'18'!Z29+'18'!Z32+'18(續1)'!Z5+'18(續1)'!Z8+'18(續1)'!Z11+'18(續1)'!Z14+'18(續1)'!Z17+'18(續1)'!Z20+'18(續1)'!Z23+'18(續1)'!Z26</f>
        <v>3024</v>
      </c>
      <c r="AA26" s="36">
        <f>'18'!AA29+'18'!AA32+'18(續1)'!AA5+'18(續1)'!AA8+'18(續1)'!AA11+'18(續1)'!AA14+'18(續1)'!AA17+'18(續1)'!AA20+'18(續1)'!AA23+'18(續1)'!AA26</f>
        <v>16907</v>
      </c>
      <c r="AB26" s="36">
        <f>'18'!AB29+'18'!AB32+'18(續1)'!AB5+'18(續1)'!AB8+'18(續1)'!AB11+'18(續1)'!AB14+'18(續1)'!AB17+'18(續1)'!AB20+'18(續1)'!AB23+'18(續1)'!AB26</f>
        <v>690</v>
      </c>
      <c r="AC26" s="36">
        <f>'18'!AC29+'18'!AC32+'18(續1)'!AC5+'18(續1)'!AC8+'18(續1)'!AC11+'18(續1)'!AC14+'18(續1)'!AC17+'18(續1)'!AC20+'18(續1)'!AC23+'18(續1)'!AC26</f>
        <v>8</v>
      </c>
      <c r="AD26" s="15"/>
      <c r="AE26" s="15"/>
      <c r="AF26" s="15"/>
      <c r="AG26" s="15"/>
      <c r="AH26" s="15"/>
      <c r="AI26" s="15"/>
      <c r="AJ26" s="15"/>
      <c r="AK26" s="15"/>
      <c r="AL26" s="15"/>
      <c r="AM26" s="15"/>
      <c r="AN26" s="15"/>
      <c r="AO26" s="15"/>
      <c r="AP26" s="15"/>
      <c r="AQ26" s="15"/>
      <c r="AR26" s="15"/>
      <c r="AS26" s="15"/>
    </row>
    <row r="27" spans="1:45" s="59" customFormat="1" ht="15.75" customHeight="1">
      <c r="A27" s="530"/>
      <c r="B27" s="526"/>
      <c r="C27" s="79" t="s">
        <v>34</v>
      </c>
      <c r="D27" s="6">
        <f>'18'!D30+'18'!D33+'18(續1)'!D6+'18(續1)'!D9+'18(續1)'!D12+'18(續1)'!D15+'18(續1)'!D18+'18(續1)'!D21+'18(續1)'!D24+'18(續1)'!D27</f>
        <v>9692</v>
      </c>
      <c r="E27" s="6">
        <f>'18'!E30+'18'!E33+'18(續1)'!E6+'18(續1)'!E9+'18(續1)'!E12+'18(續1)'!E15+'18(續1)'!E18+'18(續1)'!E21+'18(續1)'!E24+'18(續1)'!E27</f>
        <v>9691</v>
      </c>
      <c r="F27" s="6">
        <f>'18'!F30+'18'!F33+'18(續1)'!F6+'18(續1)'!F9+'18(續1)'!F12+'18(續1)'!F15+'18(續1)'!F18+'18(續1)'!F21+'18(續1)'!F24+'18(續1)'!F27</f>
        <v>1</v>
      </c>
      <c r="G27" s="365">
        <f>(D30*G30+D33*G33+'18(續1)'!D6*'18(續1)'!G6+'18(續1)'!D9*'18(續1)'!G9+'18(續1)'!D12*'18(續1)'!G12+'18(續1)'!D15*'18(續1)'!G15+'18(續1)'!D18*'18(續1)'!G18+'18(續1)'!D21*'18(續1)'!G21+'18(續1)'!D24*'18(續1)'!G24+'18(續1)'!D27*'18(續1)'!G27)/'18'!D27</f>
        <v>31.178600907965333</v>
      </c>
      <c r="H27" s="6">
        <f>'18'!H30+'18'!H33+'18(續1)'!H6+'18(續1)'!H9+'18(續1)'!H12+'18(續1)'!H15+'18(續1)'!H18+'18(續1)'!H21+'18(續1)'!H24+'18(續1)'!H27</f>
        <v>0</v>
      </c>
      <c r="I27" s="6">
        <f>'18'!I30+'18'!I33+'18(續1)'!I6+'18(續1)'!I9+'18(續1)'!I12+'18(續1)'!I15+'18(續1)'!I18+'18(續1)'!I21+'18(續1)'!I24+'18(續1)'!I27</f>
        <v>0</v>
      </c>
      <c r="J27" s="6">
        <f>'18'!J30+'18'!J33+'18(續1)'!J6+'18(續1)'!J9+'18(續1)'!J12+'18(續1)'!J15+'18(續1)'!J18+'18(續1)'!J21+'18(續1)'!J24+'18(續1)'!J27</f>
        <v>0</v>
      </c>
      <c r="K27" s="6">
        <f>'18'!K30+'18'!K33+'18(續1)'!K6+'18(續1)'!K9+'18(續1)'!K12+'18(續1)'!K15+'18(續1)'!K18+'18(續1)'!K21+'18(續1)'!K24+'18(續1)'!K27</f>
        <v>0</v>
      </c>
      <c r="L27" s="6">
        <f>'18'!L30+'18'!L33+'18(續1)'!L6+'18(續1)'!L9+'18(續1)'!L12+'18(續1)'!L15+'18(續1)'!L18+'18(續1)'!L21+'18(續1)'!L24+'18(續1)'!L27</f>
        <v>0</v>
      </c>
      <c r="M27" s="6">
        <f>'18'!M30+'18'!M33+'18(續1)'!M6+'18(續1)'!M9+'18(續1)'!M12+'18(續1)'!M15+'18(續1)'!M18+'18(續1)'!M21+'18(續1)'!M24+'18(續1)'!M27</f>
        <v>0</v>
      </c>
      <c r="N27" s="6">
        <f>'18'!N30+'18'!N33+'18(續1)'!N6+'18(續1)'!N9+'18(續1)'!N12+'18(續1)'!N15+'18(續1)'!N18+'18(續1)'!N21+'18(續1)'!N24+'18(續1)'!N27</f>
        <v>0</v>
      </c>
      <c r="O27" s="6">
        <f>'18'!O30+'18'!O33+'18(續1)'!O6+'18(續1)'!O9+'18(續1)'!O12+'18(續1)'!O15+'18(續1)'!O18+'18(續1)'!O21+'18(續1)'!O24+'18(續1)'!O27</f>
        <v>0</v>
      </c>
      <c r="P27" s="6">
        <f>'18'!P30+'18'!P33+'18(續1)'!P6+'18(續1)'!P9+'18(續1)'!P12+'18(續1)'!P15+'18(續1)'!P18+'18(續1)'!P21+'18(續1)'!P24+'18(續1)'!P27</f>
        <v>0</v>
      </c>
      <c r="Q27" s="6">
        <f>'18'!Q30+'18'!Q33+'18(續1)'!Q6+'18(續1)'!Q9+'18(續1)'!Q12+'18(續1)'!Q15+'18(續1)'!Q18+'18(續1)'!Q21+'18(續1)'!Q24+'18(續1)'!Q27</f>
        <v>0</v>
      </c>
      <c r="R27" s="6">
        <f>'18'!R30+'18'!R33+'18(續1)'!R6+'18(續1)'!R9+'18(續1)'!R12+'18(續1)'!R15+'18(續1)'!R18+'18(續1)'!R21+'18(續1)'!R24+'18(續1)'!R27</f>
        <v>274</v>
      </c>
      <c r="S27" s="6">
        <f>'18'!S30+'18'!S33+'18(續1)'!S6+'18(續1)'!S9+'18(續1)'!S12+'18(續1)'!S15+'18(續1)'!S18+'18(續1)'!S21+'18(續1)'!S24+'18(續1)'!S27</f>
        <v>3791</v>
      </c>
      <c r="T27" s="6">
        <f>'18'!T30+'18'!T33+'18(續1)'!T6+'18(續1)'!T9+'18(續1)'!T12+'18(續1)'!T15+'18(續1)'!T18+'18(續1)'!T21+'18(續1)'!T24+'18(續1)'!T27</f>
        <v>3283</v>
      </c>
      <c r="U27" s="6">
        <f>'18'!U30+'18'!U33+'18(續1)'!U6+'18(續1)'!U9+'18(續1)'!U12+'18(續1)'!U15+'18(續1)'!U18+'18(續1)'!U21+'18(續1)'!U24+'18(續1)'!U27</f>
        <v>1445</v>
      </c>
      <c r="V27" s="6">
        <f>'18'!V30+'18'!V33+'18(續1)'!V6+'18(續1)'!V9+'18(續1)'!V12+'18(續1)'!V15+'18(續1)'!V18+'18(續1)'!V21+'18(續1)'!V24+'18(續1)'!V27</f>
        <v>588</v>
      </c>
      <c r="W27" s="6">
        <f>'18'!W30+'18'!W33+'18(續1)'!W6+'18(續1)'!W9+'18(續1)'!W12+'18(續1)'!W15+'18(續1)'!W18+'18(續1)'!W21+'18(續1)'!W24+'18(續1)'!W27</f>
        <v>231</v>
      </c>
      <c r="X27" s="6">
        <f>'18'!X30+'18'!X33+'18(續1)'!X6+'18(續1)'!X9+'18(續1)'!X12+'18(續1)'!X15+'18(續1)'!X18+'18(續1)'!X21+'18(續1)'!X24+'18(續1)'!X27</f>
        <v>58</v>
      </c>
      <c r="Y27" s="6">
        <f>'18'!Y30+'18'!Y33+'18(續1)'!Y6+'18(續1)'!Y9+'18(續1)'!Y12+'18(續1)'!Y15+'18(續1)'!Y18+'18(續1)'!Y21+'18(續1)'!Y24+'18(續1)'!Y27</f>
        <v>22</v>
      </c>
      <c r="Z27" s="6">
        <f>'18'!Z30+'18'!Z33+'18(續1)'!Z6+'18(續1)'!Z9+'18(續1)'!Z12+'18(續1)'!Z15+'18(續1)'!Z18+'18(續1)'!Z21+'18(續1)'!Z24+'18(續1)'!Z27</f>
        <v>1806</v>
      </c>
      <c r="AA27" s="6">
        <f>'18'!AA30+'18'!AA33+'18(續1)'!AA6+'18(續1)'!AA9+'18(續1)'!AA12+'18(續1)'!AA15+'18(續1)'!AA18+'18(續1)'!AA21+'18(續1)'!AA24+'18(續1)'!AA27</f>
        <v>7579</v>
      </c>
      <c r="AB27" s="6">
        <f>'18'!AB30+'18'!AB33+'18(續1)'!AB6+'18(續1)'!AB9+'18(續1)'!AB12+'18(續1)'!AB15+'18(續1)'!AB18+'18(續1)'!AB21+'18(續1)'!AB24+'18(續1)'!AB27</f>
        <v>302</v>
      </c>
      <c r="AC27" s="6">
        <f>'18'!AC30+'18'!AC33+'18(續1)'!AC6+'18(續1)'!AC9+'18(續1)'!AC12+'18(續1)'!AC15+'18(續1)'!AC18+'18(續1)'!AC21+'18(續1)'!AC24+'18(續1)'!AC27</f>
        <v>5</v>
      </c>
      <c r="AD27" s="15"/>
      <c r="AE27" s="15"/>
      <c r="AF27" s="15"/>
      <c r="AG27" s="15"/>
      <c r="AH27" s="15"/>
      <c r="AI27" s="15"/>
      <c r="AJ27" s="15"/>
      <c r="AK27" s="15"/>
      <c r="AL27" s="15"/>
      <c r="AM27" s="15"/>
      <c r="AN27" s="15"/>
      <c r="AO27" s="15"/>
      <c r="AP27" s="15"/>
      <c r="AQ27" s="15"/>
      <c r="AR27" s="15"/>
      <c r="AS27" s="15"/>
    </row>
    <row r="28" spans="1:45" s="59" customFormat="1" ht="15.75" customHeight="1">
      <c r="A28" s="530"/>
      <c r="B28" s="526"/>
      <c r="C28" s="79" t="s">
        <v>35</v>
      </c>
      <c r="D28" s="6">
        <f>'18'!D31+'18'!D34+'18(續1)'!D7+'18(續1)'!D10+'18(續1)'!D13+'18(續1)'!D16+'18(續1)'!D19+'18(續1)'!D22+'18(續1)'!D25+'18(續1)'!D28</f>
        <v>10937</v>
      </c>
      <c r="E28" s="6">
        <f>'18'!E31+'18'!E34+'18(續1)'!E7+'18(續1)'!E10+'18(續1)'!E13+'18(續1)'!E16+'18(續1)'!E19+'18(續1)'!E22+'18(續1)'!E25+'18(續1)'!E28</f>
        <v>10934</v>
      </c>
      <c r="F28" s="6">
        <f>'18'!F31+'18'!F34+'18(續1)'!F7+'18(續1)'!F10+'18(續1)'!F13+'18(續1)'!F16+'18(續1)'!F19+'18(續1)'!F22+'18(續1)'!F25+'18(續1)'!F28</f>
        <v>3</v>
      </c>
      <c r="G28" s="365">
        <f>(D31*G31+D34*G34+'18(續1)'!D7*'18(續1)'!G7+'18(續1)'!D10*'18(續1)'!G10+'18(續1)'!D13*'18(續1)'!G13+'18(續1)'!D16*'18(續1)'!G16+'18(續1)'!D19*'18(續1)'!G19+'18(續1)'!D22*'18(續1)'!G22+'18(續1)'!D25*'18(續1)'!G25+'18(續1)'!D28*'18(續1)'!G28)/'18'!D28</f>
        <v>29.31864313797202</v>
      </c>
      <c r="H28" s="6">
        <f>'18'!H31+'18'!H34+'18(續1)'!H7+'18(續1)'!H10+'18(續1)'!H13+'18(續1)'!H16+'18(續1)'!H19+'18(續1)'!H22+'18(續1)'!H25+'18(續1)'!H28</f>
        <v>0</v>
      </c>
      <c r="I28" s="6">
        <f>'18'!I31+'18'!I34+'18(續1)'!I7+'18(續1)'!I10+'18(續1)'!I13+'18(續1)'!I16+'18(續1)'!I19+'18(續1)'!I22+'18(續1)'!I25+'18(續1)'!I28</f>
        <v>0</v>
      </c>
      <c r="J28" s="6">
        <f>'18'!J31+'18'!J34+'18(續1)'!J7+'18(續1)'!J10+'18(續1)'!J13+'18(續1)'!J16+'18(續1)'!J19+'18(續1)'!J22+'18(續1)'!J25+'18(續1)'!J28</f>
        <v>0</v>
      </c>
      <c r="K28" s="6">
        <f>'18'!K31+'18'!K34+'18(續1)'!K7+'18(續1)'!K10+'18(續1)'!K13+'18(續1)'!K16+'18(續1)'!K19+'18(續1)'!K22+'18(續1)'!K25+'18(續1)'!K28</f>
        <v>0</v>
      </c>
      <c r="L28" s="6">
        <f>'18'!L31+'18'!L34+'18(續1)'!L7+'18(續1)'!L10+'18(續1)'!L13+'18(續1)'!L16+'18(續1)'!L19+'18(續1)'!L22+'18(續1)'!L25+'18(續1)'!L28</f>
        <v>0</v>
      </c>
      <c r="M28" s="6">
        <f>'18'!M31+'18'!M34+'18(續1)'!M7+'18(續1)'!M10+'18(續1)'!M13+'18(續1)'!M16+'18(續1)'!M19+'18(續1)'!M22+'18(續1)'!M25+'18(續1)'!M28</f>
        <v>0</v>
      </c>
      <c r="N28" s="6">
        <f>'18'!N31+'18'!N34+'18(續1)'!N7+'18(續1)'!N10+'18(續1)'!N13+'18(續1)'!N16+'18(續1)'!N19+'18(續1)'!N22+'18(續1)'!N25+'18(續1)'!N28</f>
        <v>0</v>
      </c>
      <c r="O28" s="6">
        <f>'18'!O31+'18'!O34+'18(續1)'!O7+'18(續1)'!O10+'18(續1)'!O13+'18(續1)'!O16+'18(續1)'!O19+'18(續1)'!O22+'18(續1)'!O25+'18(續1)'!O28</f>
        <v>0</v>
      </c>
      <c r="P28" s="6">
        <f>'18'!P31+'18'!P34+'18(續1)'!P7+'18(續1)'!P10+'18(續1)'!P13+'18(續1)'!P16+'18(續1)'!P19+'18(續1)'!P22+'18(續1)'!P25+'18(續1)'!P28</f>
        <v>0</v>
      </c>
      <c r="Q28" s="6">
        <f>'18'!Q31+'18'!Q34+'18(續1)'!Q7+'18(續1)'!Q10+'18(續1)'!Q13+'18(續1)'!Q16+'18(續1)'!Q19+'18(續1)'!Q22+'18(續1)'!Q25+'18(續1)'!Q28</f>
        <v>0</v>
      </c>
      <c r="R28" s="6">
        <f>'18'!R31+'18'!R34+'18(續1)'!R7+'18(續1)'!R10+'18(續1)'!R13+'18(續1)'!R16+'18(續1)'!R19+'18(續1)'!R22+'18(續1)'!R25+'18(續1)'!R28</f>
        <v>1301</v>
      </c>
      <c r="S28" s="6">
        <f>'18'!S31+'18'!S34+'18(續1)'!S7+'18(續1)'!S10+'18(續1)'!S13+'18(續1)'!S16+'18(續1)'!S19+'18(續1)'!S22+'18(續1)'!S25+'18(續1)'!S28</f>
        <v>5101</v>
      </c>
      <c r="T28" s="6">
        <f>'18'!T31+'18'!T34+'18(續1)'!T7+'18(續1)'!T10+'18(續1)'!T13+'18(續1)'!T16+'18(續1)'!T19+'18(續1)'!T22+'18(續1)'!T25+'18(續1)'!T28</f>
        <v>2733</v>
      </c>
      <c r="U28" s="6">
        <f>'18'!U31+'18'!U34+'18(續1)'!U7+'18(續1)'!U10+'18(續1)'!U13+'18(續1)'!U16+'18(續1)'!U19+'18(續1)'!U22+'18(續1)'!U25+'18(續1)'!U28</f>
        <v>1171</v>
      </c>
      <c r="V28" s="6">
        <f>'18'!V31+'18'!V34+'18(續1)'!V7+'18(續1)'!V10+'18(續1)'!V13+'18(續1)'!V16+'18(續1)'!V19+'18(續1)'!V22+'18(續1)'!V25+'18(續1)'!V28</f>
        <v>468</v>
      </c>
      <c r="W28" s="6">
        <f>'18'!W31+'18'!W34+'18(續1)'!W7+'18(續1)'!W10+'18(續1)'!W13+'18(續1)'!W16+'18(續1)'!W19+'18(續1)'!W22+'18(續1)'!W25+'18(續1)'!W28</f>
        <v>137</v>
      </c>
      <c r="X28" s="6">
        <f>'18'!X31+'18'!X34+'18(續1)'!X7+'18(續1)'!X10+'18(續1)'!X13+'18(續1)'!X16+'18(續1)'!X19+'18(續1)'!X22+'18(續1)'!X25+'18(續1)'!X28</f>
        <v>23</v>
      </c>
      <c r="Y28" s="6">
        <f>'18'!Y31+'18'!Y34+'18(續1)'!Y7+'18(續1)'!Y10+'18(續1)'!Y13+'18(續1)'!Y16+'18(續1)'!Y19+'18(續1)'!Y22+'18(續1)'!Y25+'18(續1)'!Y28</f>
        <v>3</v>
      </c>
      <c r="Z28" s="6">
        <f>'18'!Z31+'18'!Z34+'18(續1)'!Z7+'18(續1)'!Z10+'18(續1)'!Z13+'18(續1)'!Z16+'18(續1)'!Z19+'18(續1)'!Z22+'18(續1)'!Z25+'18(續1)'!Z28</f>
        <v>1218</v>
      </c>
      <c r="AA28" s="6">
        <f>'18'!AA31+'18'!AA34+'18(續1)'!AA7+'18(續1)'!AA10+'18(續1)'!AA13+'18(續1)'!AA16+'18(續1)'!AA19+'18(續1)'!AA22+'18(續1)'!AA25+'18(續1)'!AA28</f>
        <v>9328</v>
      </c>
      <c r="AB28" s="6">
        <f>'18'!AB31+'18'!AB34+'18(續1)'!AB7+'18(續1)'!AB10+'18(續1)'!AB13+'18(續1)'!AB16+'18(續1)'!AB19+'18(續1)'!AB22+'18(續1)'!AB25+'18(續1)'!AB28</f>
        <v>388</v>
      </c>
      <c r="AC28" s="6">
        <f>'18'!AC31+'18'!AC34+'18(續1)'!AC7+'18(續1)'!AC10+'18(續1)'!AC13+'18(續1)'!AC16+'18(續1)'!AC19+'18(續1)'!AC22+'18(續1)'!AC25+'18(續1)'!AC28</f>
        <v>3</v>
      </c>
      <c r="AD28" s="15"/>
      <c r="AE28" s="15"/>
      <c r="AF28" s="15"/>
      <c r="AG28" s="15"/>
      <c r="AH28" s="15"/>
      <c r="AI28" s="15"/>
      <c r="AJ28" s="15"/>
      <c r="AK28" s="15"/>
      <c r="AL28" s="15"/>
      <c r="AM28" s="15"/>
      <c r="AN28" s="15"/>
      <c r="AO28" s="15"/>
      <c r="AP28" s="15"/>
      <c r="AQ28" s="15"/>
      <c r="AR28" s="15"/>
      <c r="AS28" s="15"/>
    </row>
    <row r="29" spans="1:29" s="59" customFormat="1" ht="15.75" customHeight="1">
      <c r="A29" s="530"/>
      <c r="B29" s="482" t="s">
        <v>90</v>
      </c>
      <c r="C29" s="112" t="s">
        <v>116</v>
      </c>
      <c r="D29" s="35">
        <f>SUM(D30:D31)</f>
        <v>2548</v>
      </c>
      <c r="E29" s="36">
        <f>SUM(E30:E31)</f>
        <v>2548</v>
      </c>
      <c r="F29" s="36">
        <f>SUM(F30:F31)</f>
        <v>0</v>
      </c>
      <c r="G29" s="36">
        <v>30</v>
      </c>
      <c r="H29" s="36"/>
      <c r="I29" s="36"/>
      <c r="J29" s="36"/>
      <c r="K29" s="36"/>
      <c r="L29" s="36"/>
      <c r="M29" s="36"/>
      <c r="N29" s="36"/>
      <c r="O29" s="36"/>
      <c r="P29" s="36"/>
      <c r="Q29" s="36">
        <v>0</v>
      </c>
      <c r="R29" s="36">
        <v>129</v>
      </c>
      <c r="S29" s="36">
        <v>1119</v>
      </c>
      <c r="T29" s="36">
        <v>768</v>
      </c>
      <c r="U29" s="36">
        <v>368</v>
      </c>
      <c r="V29" s="36">
        <v>121</v>
      </c>
      <c r="W29" s="36">
        <v>35</v>
      </c>
      <c r="X29" s="36">
        <v>7</v>
      </c>
      <c r="Y29" s="36">
        <v>1</v>
      </c>
      <c r="Z29" s="36">
        <v>8</v>
      </c>
      <c r="AA29" s="36">
        <v>2385</v>
      </c>
      <c r="AB29" s="36">
        <v>151</v>
      </c>
      <c r="AC29" s="36">
        <v>4</v>
      </c>
    </row>
    <row r="30" spans="1:29" s="59" customFormat="1" ht="15.75" customHeight="1">
      <c r="A30" s="531" t="s">
        <v>476</v>
      </c>
      <c r="B30" s="483"/>
      <c r="C30" s="79" t="s">
        <v>34</v>
      </c>
      <c r="D30" s="16">
        <v>1189</v>
      </c>
      <c r="E30" s="6">
        <v>1189</v>
      </c>
      <c r="F30" s="6">
        <v>0</v>
      </c>
      <c r="G30" s="6">
        <v>31</v>
      </c>
      <c r="H30" s="30"/>
      <c r="I30" s="30"/>
      <c r="J30" s="39"/>
      <c r="K30" s="38"/>
      <c r="L30" s="38"/>
      <c r="M30" s="38"/>
      <c r="N30" s="38"/>
      <c r="O30" s="38"/>
      <c r="P30" s="38"/>
      <c r="Q30" s="38">
        <v>0</v>
      </c>
      <c r="R30" s="38">
        <v>22</v>
      </c>
      <c r="S30" s="38">
        <v>512</v>
      </c>
      <c r="T30" s="6">
        <v>390</v>
      </c>
      <c r="U30" s="6">
        <v>173</v>
      </c>
      <c r="V30" s="6">
        <v>66</v>
      </c>
      <c r="W30" s="6">
        <v>18</v>
      </c>
      <c r="X30" s="6">
        <v>7</v>
      </c>
      <c r="Y30" s="6">
        <v>1</v>
      </c>
      <c r="Z30" s="6">
        <v>5</v>
      </c>
      <c r="AA30" s="6">
        <v>1129</v>
      </c>
      <c r="AB30" s="6">
        <v>52</v>
      </c>
      <c r="AC30" s="6">
        <v>3</v>
      </c>
    </row>
    <row r="31" spans="1:29" s="59" customFormat="1" ht="15.75" customHeight="1">
      <c r="A31" s="532"/>
      <c r="B31" s="484"/>
      <c r="C31" s="79" t="s">
        <v>35</v>
      </c>
      <c r="D31" s="16">
        <v>1359</v>
      </c>
      <c r="E31" s="6">
        <v>1359</v>
      </c>
      <c r="F31" s="6">
        <v>0</v>
      </c>
      <c r="G31" s="6">
        <v>30</v>
      </c>
      <c r="H31" s="30"/>
      <c r="I31" s="30"/>
      <c r="J31" s="39"/>
      <c r="K31" s="38"/>
      <c r="L31" s="38"/>
      <c r="M31" s="38"/>
      <c r="N31" s="38"/>
      <c r="O31" s="38"/>
      <c r="P31" s="38"/>
      <c r="Q31" s="38">
        <v>0</v>
      </c>
      <c r="R31" s="38">
        <v>107</v>
      </c>
      <c r="S31" s="38">
        <v>607</v>
      </c>
      <c r="T31" s="6">
        <v>378</v>
      </c>
      <c r="U31" s="6">
        <v>195</v>
      </c>
      <c r="V31" s="6">
        <v>55</v>
      </c>
      <c r="W31" s="6">
        <v>17</v>
      </c>
      <c r="X31" s="6">
        <v>0</v>
      </c>
      <c r="Y31" s="6">
        <v>0</v>
      </c>
      <c r="Z31" s="6">
        <v>3</v>
      </c>
      <c r="AA31" s="6">
        <v>1256</v>
      </c>
      <c r="AB31" s="6">
        <v>99</v>
      </c>
      <c r="AC31" s="6">
        <v>1</v>
      </c>
    </row>
    <row r="32" spans="1:45" s="59" customFormat="1" ht="15.75" customHeight="1">
      <c r="A32" s="532"/>
      <c r="B32" s="482" t="s">
        <v>91</v>
      </c>
      <c r="C32" s="112" t="s">
        <v>33</v>
      </c>
      <c r="D32" s="35">
        <v>1928</v>
      </c>
      <c r="E32" s="36">
        <v>1928</v>
      </c>
      <c r="F32" s="36">
        <v>0</v>
      </c>
      <c r="G32" s="36">
        <v>30.5</v>
      </c>
      <c r="H32" s="36"/>
      <c r="I32" s="36"/>
      <c r="J32" s="36"/>
      <c r="K32" s="36"/>
      <c r="L32" s="36"/>
      <c r="M32" s="36"/>
      <c r="N32" s="36"/>
      <c r="O32" s="36"/>
      <c r="P32" s="36"/>
      <c r="Q32" s="36">
        <v>0</v>
      </c>
      <c r="R32" s="36">
        <v>116</v>
      </c>
      <c r="S32" s="36">
        <v>762</v>
      </c>
      <c r="T32" s="36">
        <v>619</v>
      </c>
      <c r="U32" s="36">
        <v>294</v>
      </c>
      <c r="V32" s="36">
        <v>107</v>
      </c>
      <c r="W32" s="36">
        <v>26</v>
      </c>
      <c r="X32" s="36">
        <v>4</v>
      </c>
      <c r="Y32" s="36">
        <v>0</v>
      </c>
      <c r="Z32" s="36">
        <v>71</v>
      </c>
      <c r="AA32" s="36">
        <v>1758</v>
      </c>
      <c r="AB32" s="36">
        <v>98</v>
      </c>
      <c r="AC32" s="36">
        <v>1</v>
      </c>
      <c r="AD32" s="15"/>
      <c r="AE32" s="15"/>
      <c r="AF32" s="15"/>
      <c r="AG32" s="15"/>
      <c r="AH32" s="15"/>
      <c r="AI32" s="15"/>
      <c r="AJ32" s="15"/>
      <c r="AK32" s="15"/>
      <c r="AL32" s="15"/>
      <c r="AM32" s="15"/>
      <c r="AN32" s="15"/>
      <c r="AO32" s="15"/>
      <c r="AP32" s="15"/>
      <c r="AQ32" s="15"/>
      <c r="AR32" s="15"/>
      <c r="AS32" s="15"/>
    </row>
    <row r="33" spans="1:45" s="59" customFormat="1" ht="15.75" customHeight="1">
      <c r="A33" s="532"/>
      <c r="B33" s="483"/>
      <c r="C33" s="79" t="s">
        <v>34</v>
      </c>
      <c r="D33" s="16">
        <v>1043</v>
      </c>
      <c r="E33" s="6">
        <v>1043</v>
      </c>
      <c r="F33" s="6">
        <v>0</v>
      </c>
      <c r="G33" s="6">
        <v>32</v>
      </c>
      <c r="H33" s="6"/>
      <c r="I33" s="6"/>
      <c r="J33" s="6"/>
      <c r="K33" s="6"/>
      <c r="L33" s="6"/>
      <c r="M33" s="6"/>
      <c r="N33" s="6"/>
      <c r="O33" s="6"/>
      <c r="P33" s="6"/>
      <c r="Q33" s="6">
        <v>0</v>
      </c>
      <c r="R33" s="6">
        <v>19</v>
      </c>
      <c r="S33" s="6">
        <v>364</v>
      </c>
      <c r="T33" s="6">
        <v>370</v>
      </c>
      <c r="U33" s="6">
        <v>186</v>
      </c>
      <c r="V33" s="6">
        <v>79</v>
      </c>
      <c r="W33" s="6">
        <v>21</v>
      </c>
      <c r="X33" s="6">
        <v>4</v>
      </c>
      <c r="Y33" s="6">
        <v>0</v>
      </c>
      <c r="Z33" s="6">
        <v>61</v>
      </c>
      <c r="AA33" s="6">
        <v>934</v>
      </c>
      <c r="AB33" s="6">
        <v>47</v>
      </c>
      <c r="AC33" s="6">
        <v>1</v>
      </c>
      <c r="AD33" s="15"/>
      <c r="AE33" s="15"/>
      <c r="AF33" s="15"/>
      <c r="AG33" s="15"/>
      <c r="AH33" s="15"/>
      <c r="AI33" s="15"/>
      <c r="AJ33" s="15"/>
      <c r="AK33" s="15"/>
      <c r="AL33" s="15"/>
      <c r="AM33" s="15"/>
      <c r="AN33" s="15"/>
      <c r="AO33" s="15"/>
      <c r="AP33" s="15"/>
      <c r="AQ33" s="15"/>
      <c r="AR33" s="15"/>
      <c r="AS33" s="15"/>
    </row>
    <row r="34" spans="1:45" s="59" customFormat="1" ht="15.75" customHeight="1">
      <c r="A34" s="532"/>
      <c r="B34" s="484"/>
      <c r="C34" s="79" t="s">
        <v>35</v>
      </c>
      <c r="D34" s="6">
        <v>885</v>
      </c>
      <c r="E34" s="6">
        <v>885</v>
      </c>
      <c r="F34" s="6">
        <v>0</v>
      </c>
      <c r="G34" s="6">
        <v>29</v>
      </c>
      <c r="H34" s="6"/>
      <c r="I34" s="6"/>
      <c r="J34" s="6"/>
      <c r="K34" s="6"/>
      <c r="L34" s="6"/>
      <c r="M34" s="6"/>
      <c r="N34" s="6"/>
      <c r="O34" s="6"/>
      <c r="P34" s="6"/>
      <c r="Q34" s="6">
        <v>0</v>
      </c>
      <c r="R34" s="6">
        <v>97</v>
      </c>
      <c r="S34" s="6">
        <v>398</v>
      </c>
      <c r="T34" s="6">
        <v>249</v>
      </c>
      <c r="U34" s="6">
        <v>108</v>
      </c>
      <c r="V34" s="6">
        <v>28</v>
      </c>
      <c r="W34" s="6">
        <v>5</v>
      </c>
      <c r="X34" s="6">
        <v>0</v>
      </c>
      <c r="Y34" s="6">
        <v>0</v>
      </c>
      <c r="Z34" s="6">
        <v>10</v>
      </c>
      <c r="AA34" s="6">
        <v>824</v>
      </c>
      <c r="AB34" s="6">
        <v>51</v>
      </c>
      <c r="AC34" s="6">
        <v>0</v>
      </c>
      <c r="AD34" s="15"/>
      <c r="AE34" s="15"/>
      <c r="AF34" s="15"/>
      <c r="AG34" s="15"/>
      <c r="AH34" s="15"/>
      <c r="AI34" s="15"/>
      <c r="AJ34" s="15"/>
      <c r="AK34" s="15"/>
      <c r="AL34" s="15"/>
      <c r="AM34" s="15"/>
      <c r="AN34" s="15"/>
      <c r="AO34" s="15"/>
      <c r="AP34" s="15"/>
      <c r="AQ34" s="15"/>
      <c r="AR34" s="15"/>
      <c r="AS34" s="15"/>
    </row>
    <row r="35" spans="1:29" ht="15.75" customHeight="1">
      <c r="A35" s="488" t="s">
        <v>234</v>
      </c>
      <c r="B35" s="520"/>
      <c r="C35" s="520"/>
      <c r="D35" s="488"/>
      <c r="E35" s="488"/>
      <c r="F35" s="488"/>
      <c r="G35" s="488"/>
      <c r="H35" s="488"/>
      <c r="I35" s="488"/>
      <c r="J35" s="488"/>
      <c r="K35" s="488"/>
      <c r="L35" s="488"/>
      <c r="M35" s="488"/>
      <c r="N35" s="488"/>
      <c r="O35" s="488"/>
      <c r="P35" s="488"/>
      <c r="Q35" s="488"/>
      <c r="R35" s="488"/>
      <c r="S35" s="488"/>
      <c r="T35" s="488" t="s">
        <v>319</v>
      </c>
      <c r="U35" s="488"/>
      <c r="V35" s="488"/>
      <c r="W35" s="488"/>
      <c r="X35" s="488"/>
      <c r="Y35" s="488"/>
      <c r="Z35" s="488"/>
      <c r="AA35" s="488"/>
      <c r="AB35" s="488"/>
      <c r="AC35" s="488"/>
    </row>
    <row r="36" spans="1:29" ht="29.25" customHeight="1">
      <c r="A36" s="521" t="s">
        <v>321</v>
      </c>
      <c r="B36" s="521"/>
      <c r="C36" s="521"/>
      <c r="D36" s="521"/>
      <c r="E36" s="521"/>
      <c r="F36" s="521"/>
      <c r="G36" s="521"/>
      <c r="H36" s="521"/>
      <c r="I36" s="521"/>
      <c r="J36" s="521"/>
      <c r="K36" s="521"/>
      <c r="L36" s="521"/>
      <c r="M36" s="521"/>
      <c r="N36" s="521"/>
      <c r="O36" s="521"/>
      <c r="P36" s="521"/>
      <c r="Q36" s="521"/>
      <c r="R36" s="521"/>
      <c r="S36" s="121"/>
      <c r="T36" s="479" t="s">
        <v>513</v>
      </c>
      <c r="U36" s="479"/>
      <c r="V36" s="479"/>
      <c r="W36" s="479"/>
      <c r="X36" s="479"/>
      <c r="Y36" s="479"/>
      <c r="Z36" s="479"/>
      <c r="AA36" s="479"/>
      <c r="AB36" s="479"/>
      <c r="AC36" s="479"/>
    </row>
    <row r="37" spans="1:29" ht="26.25" customHeight="1">
      <c r="A37" s="487"/>
      <c r="B37" s="487"/>
      <c r="C37" s="487"/>
      <c r="D37" s="487"/>
      <c r="E37" s="487"/>
      <c r="F37" s="487"/>
      <c r="G37" s="487"/>
      <c r="H37" s="487"/>
      <c r="I37" s="487"/>
      <c r="J37" s="487"/>
      <c r="K37" s="487"/>
      <c r="L37" s="487"/>
      <c r="M37" s="487"/>
      <c r="N37" s="487"/>
      <c r="O37" s="487"/>
      <c r="P37" s="487"/>
      <c r="Q37" s="487"/>
      <c r="R37" s="487"/>
      <c r="S37" s="487"/>
      <c r="T37" s="488" t="s">
        <v>8</v>
      </c>
      <c r="U37" s="488"/>
      <c r="V37" s="488"/>
      <c r="W37" s="488"/>
      <c r="X37" s="488"/>
      <c r="Y37" s="488"/>
      <c r="Z37" s="488"/>
      <c r="AA37" s="488"/>
      <c r="AB37" s="488"/>
      <c r="AC37" s="488"/>
    </row>
    <row r="38" spans="1:28" ht="15.75" customHeight="1">
      <c r="A38" s="121"/>
      <c r="B38" s="121"/>
      <c r="C38" s="121"/>
      <c r="D38" s="121"/>
      <c r="E38" s="121"/>
      <c r="F38" s="121"/>
      <c r="G38" s="121"/>
      <c r="H38" s="121"/>
      <c r="I38" s="121"/>
      <c r="J38" s="121"/>
      <c r="K38" s="121"/>
      <c r="L38" s="121"/>
      <c r="M38" s="121"/>
      <c r="N38" s="121"/>
      <c r="O38" s="121"/>
      <c r="P38" s="121"/>
      <c r="Q38" s="121"/>
      <c r="R38" s="121"/>
      <c r="S38" s="121"/>
      <c r="T38" s="140"/>
      <c r="V38" s="121"/>
      <c r="W38" s="121"/>
      <c r="X38" s="121"/>
      <c r="Y38" s="121"/>
      <c r="Z38" s="121"/>
      <c r="AA38" s="121"/>
      <c r="AB38" s="121"/>
    </row>
    <row r="39" spans="1:29" ht="14.25" customHeight="1">
      <c r="A39" s="140" t="s">
        <v>281</v>
      </c>
      <c r="B39" s="140"/>
      <c r="C39" s="140"/>
      <c r="D39" s="140"/>
      <c r="E39" s="140"/>
      <c r="F39" s="140"/>
      <c r="G39" s="140"/>
      <c r="H39" s="140"/>
      <c r="I39" s="140"/>
      <c r="J39" s="140"/>
      <c r="K39" s="140"/>
      <c r="L39" s="140"/>
      <c r="M39" s="140"/>
      <c r="N39" s="140"/>
      <c r="O39" s="140"/>
      <c r="P39" s="140"/>
      <c r="Q39" s="140"/>
      <c r="R39" s="140"/>
      <c r="S39" s="140"/>
      <c r="T39" s="140"/>
      <c r="U39" s="140" t="s">
        <v>253</v>
      </c>
      <c r="V39" s="140"/>
      <c r="W39" s="140"/>
      <c r="X39" s="140"/>
      <c r="Y39" s="140"/>
      <c r="Z39" s="140"/>
      <c r="AA39" s="140"/>
      <c r="AB39" s="140"/>
      <c r="AC39" s="140"/>
    </row>
    <row r="40" spans="1:29" ht="15.75">
      <c r="A40" s="140"/>
      <c r="B40" s="140"/>
      <c r="C40" s="140"/>
      <c r="D40" s="140"/>
      <c r="E40" s="140"/>
      <c r="F40" s="140"/>
      <c r="G40" s="140"/>
      <c r="H40" s="140"/>
      <c r="I40" s="140"/>
      <c r="J40" s="140"/>
      <c r="K40" s="140"/>
      <c r="L40" s="140"/>
      <c r="M40" s="140"/>
      <c r="N40" s="140"/>
      <c r="O40" s="140"/>
      <c r="P40" s="140"/>
      <c r="Q40" s="140"/>
      <c r="R40" s="140"/>
      <c r="S40" s="140"/>
      <c r="T40" s="6"/>
      <c r="U40" s="140"/>
      <c r="V40" s="140"/>
      <c r="W40" s="140"/>
      <c r="X40" s="140"/>
      <c r="Y40" s="140"/>
      <c r="Z40" s="140"/>
      <c r="AA40" s="140"/>
      <c r="AB40" s="140"/>
      <c r="AC40" s="140"/>
    </row>
    <row r="41" spans="1:30" ht="16.5" customHeight="1">
      <c r="A41" s="467" t="str">
        <f>"-"&amp;Sheet1!B9&amp;"-"</f>
        <v>-66-</v>
      </c>
      <c r="B41" s="467"/>
      <c r="C41" s="467"/>
      <c r="D41" s="467"/>
      <c r="E41" s="467"/>
      <c r="F41" s="467"/>
      <c r="G41" s="467"/>
      <c r="H41" s="467"/>
      <c r="I41" s="467"/>
      <c r="J41" s="467"/>
      <c r="K41" s="467"/>
      <c r="L41" s="467"/>
      <c r="M41" s="467"/>
      <c r="N41" s="467"/>
      <c r="O41" s="467"/>
      <c r="P41" s="467"/>
      <c r="Q41" s="467"/>
      <c r="R41" s="467"/>
      <c r="S41" s="467"/>
      <c r="T41" s="467" t="str">
        <f>"-"&amp;Sheet1!C9&amp;"-"</f>
        <v>-67-</v>
      </c>
      <c r="U41" s="467"/>
      <c r="V41" s="467"/>
      <c r="W41" s="467"/>
      <c r="X41" s="467"/>
      <c r="Y41" s="467"/>
      <c r="Z41" s="467"/>
      <c r="AA41" s="467"/>
      <c r="AB41" s="467"/>
      <c r="AC41" s="467"/>
      <c r="AD41" s="250"/>
    </row>
    <row r="42" spans="1:28" ht="15.75">
      <c r="A42" s="5"/>
      <c r="B42" s="5"/>
      <c r="C42" s="5"/>
      <c r="D42" s="5"/>
      <c r="E42" s="5"/>
      <c r="F42" s="5"/>
      <c r="G42" s="5"/>
      <c r="H42" s="5"/>
      <c r="I42" s="5"/>
      <c r="J42" s="5"/>
      <c r="K42" s="5"/>
      <c r="L42" s="5"/>
      <c r="M42" s="5"/>
      <c r="N42" s="5"/>
      <c r="O42" s="5"/>
      <c r="P42" s="5"/>
      <c r="Q42" s="5"/>
      <c r="R42" s="5"/>
      <c r="S42" s="5"/>
      <c r="U42" s="5"/>
      <c r="V42" s="5"/>
      <c r="W42" s="5"/>
      <c r="X42" s="5"/>
      <c r="Y42" s="5"/>
      <c r="Z42" s="5"/>
      <c r="AA42" s="5"/>
      <c r="AB42" s="5"/>
    </row>
  </sheetData>
  <sheetProtection/>
  <mergeCells count="35">
    <mergeCell ref="A21:A25"/>
    <mergeCell ref="B26:B28"/>
    <mergeCell ref="B29:B31"/>
    <mergeCell ref="B23:B25"/>
    <mergeCell ref="B17:B19"/>
    <mergeCell ref="B20:B22"/>
    <mergeCell ref="A26:A29"/>
    <mergeCell ref="A30:A34"/>
    <mergeCell ref="A1:S1"/>
    <mergeCell ref="A2:R2"/>
    <mergeCell ref="D3:F3"/>
    <mergeCell ref="A3:C4"/>
    <mergeCell ref="G3:G4"/>
    <mergeCell ref="A8:A11"/>
    <mergeCell ref="B11:B13"/>
    <mergeCell ref="A12:A16"/>
    <mergeCell ref="B8:B10"/>
    <mergeCell ref="B14:B16"/>
    <mergeCell ref="A41:S41"/>
    <mergeCell ref="U3:Y3"/>
    <mergeCell ref="Q3:S3"/>
    <mergeCell ref="Z3:AC3"/>
    <mergeCell ref="A35:S35"/>
    <mergeCell ref="A37:S37"/>
    <mergeCell ref="A36:R36"/>
    <mergeCell ref="A5:B7"/>
    <mergeCell ref="B32:B34"/>
    <mergeCell ref="A17:A20"/>
    <mergeCell ref="T41:AC41"/>
    <mergeCell ref="T36:AC36"/>
    <mergeCell ref="T37:AC37"/>
    <mergeCell ref="T1:AC1"/>
    <mergeCell ref="T2:Z2"/>
    <mergeCell ref="AB2:AC2"/>
    <mergeCell ref="T35:AC35"/>
  </mergeCells>
  <printOptions/>
  <pageMargins left="0.7086614173228347" right="0.7086614173228347" top="0.7480314960629921" bottom="0.7480314960629921" header="0.31496062992125984" footer="0.31496062992125984"/>
  <pageSetup fitToWidth="2" horizontalDpi="600" verticalDpi="600" orientation="portrait" pageOrder="overThenDown" paperSize="8" scale="130" r:id="rId1"/>
  <colBreaks count="1" manualBreakCount="1">
    <brk id="19" max="65535" man="1"/>
  </colBreaks>
</worksheet>
</file>

<file path=xl/worksheets/sheet15.xml><?xml version="1.0" encoding="utf-8"?>
<worksheet xmlns="http://schemas.openxmlformats.org/spreadsheetml/2006/main" xmlns:r="http://schemas.openxmlformats.org/officeDocument/2006/relationships">
  <dimension ref="A1:AM52"/>
  <sheetViews>
    <sheetView view="pageBreakPreview" zoomScale="60" zoomScaleNormal="70" zoomScalePageLayoutView="85" workbookViewId="0" topLeftCell="A1">
      <selection activeCell="A1" sqref="A1:S1"/>
    </sheetView>
  </sheetViews>
  <sheetFormatPr defaultColWidth="9.00390625" defaultRowHeight="16.5"/>
  <cols>
    <col min="1" max="1" width="6.625" style="18" customWidth="1"/>
    <col min="2" max="2" width="10.00390625" style="18" customWidth="1"/>
    <col min="3" max="3" width="12.50390625" style="18" customWidth="1"/>
    <col min="4" max="4" width="10.125" style="18" customWidth="1"/>
    <col min="5" max="5" width="10.625" style="18" customWidth="1"/>
    <col min="6" max="6" width="12.125" style="18" customWidth="1"/>
    <col min="7" max="7" width="7.75390625" style="18" customWidth="1"/>
    <col min="8" max="8" width="8.25390625" style="18" hidden="1" customWidth="1"/>
    <col min="9" max="9" width="7.625" style="18" hidden="1" customWidth="1"/>
    <col min="10" max="16" width="8.00390625" style="18" hidden="1" customWidth="1"/>
    <col min="17" max="25" width="9.125" style="18" customWidth="1"/>
    <col min="26" max="27" width="9.625" style="18" customWidth="1"/>
    <col min="28" max="29" width="10.125" style="18" customWidth="1"/>
    <col min="30" max="16384" width="9.00390625" style="18" customWidth="1"/>
  </cols>
  <sheetData>
    <row r="1" spans="1:38" s="22" customFormat="1" ht="19.5" customHeight="1">
      <c r="A1" s="501" t="s">
        <v>424</v>
      </c>
      <c r="B1" s="501"/>
      <c r="C1" s="501"/>
      <c r="D1" s="501"/>
      <c r="E1" s="501"/>
      <c r="F1" s="501"/>
      <c r="G1" s="501"/>
      <c r="H1" s="501"/>
      <c r="I1" s="501"/>
      <c r="J1" s="501"/>
      <c r="K1" s="501"/>
      <c r="L1" s="501"/>
      <c r="M1" s="501"/>
      <c r="N1" s="501"/>
      <c r="O1" s="501"/>
      <c r="P1" s="501"/>
      <c r="Q1" s="501"/>
      <c r="R1" s="501"/>
      <c r="S1" s="501"/>
      <c r="T1" s="502" t="s">
        <v>499</v>
      </c>
      <c r="U1" s="502"/>
      <c r="V1" s="502"/>
      <c r="W1" s="502"/>
      <c r="X1" s="502"/>
      <c r="Y1" s="502"/>
      <c r="Z1" s="502"/>
      <c r="AA1" s="502"/>
      <c r="AB1" s="502"/>
      <c r="AC1" s="502"/>
      <c r="AD1" s="141"/>
      <c r="AE1" s="141"/>
      <c r="AF1" s="141"/>
      <c r="AG1" s="141"/>
      <c r="AH1" s="141"/>
      <c r="AI1" s="141"/>
      <c r="AJ1" s="141"/>
      <c r="AK1" s="141"/>
      <c r="AL1" s="141"/>
    </row>
    <row r="2" spans="1:29" ht="15.75" customHeight="1">
      <c r="A2" s="473" t="s">
        <v>556</v>
      </c>
      <c r="B2" s="473"/>
      <c r="C2" s="473"/>
      <c r="D2" s="473"/>
      <c r="E2" s="473"/>
      <c r="F2" s="473"/>
      <c r="G2" s="473"/>
      <c r="H2" s="473"/>
      <c r="I2" s="473"/>
      <c r="J2" s="473"/>
      <c r="K2" s="473"/>
      <c r="L2" s="473"/>
      <c r="M2" s="473"/>
      <c r="N2" s="473"/>
      <c r="O2" s="473"/>
      <c r="P2" s="473"/>
      <c r="Q2" s="473"/>
      <c r="R2" s="473"/>
      <c r="S2" s="142" t="s">
        <v>185</v>
      </c>
      <c r="T2" s="518" t="s">
        <v>557</v>
      </c>
      <c r="U2" s="518"/>
      <c r="V2" s="518"/>
      <c r="W2" s="518"/>
      <c r="X2" s="518"/>
      <c r="Y2" s="518"/>
      <c r="Z2" s="518"/>
      <c r="AA2" s="270"/>
      <c r="AB2" s="519" t="s">
        <v>497</v>
      </c>
      <c r="AC2" s="519"/>
    </row>
    <row r="3" spans="1:29" s="57" customFormat="1" ht="35.25" customHeight="1">
      <c r="A3" s="508"/>
      <c r="B3" s="509"/>
      <c r="C3" s="510"/>
      <c r="D3" s="490" t="s">
        <v>3</v>
      </c>
      <c r="E3" s="491"/>
      <c r="F3" s="492"/>
      <c r="G3" s="493" t="s">
        <v>100</v>
      </c>
      <c r="H3" s="108"/>
      <c r="I3" s="108"/>
      <c r="J3" s="108"/>
      <c r="K3" s="108"/>
      <c r="L3" s="108"/>
      <c r="M3" s="108"/>
      <c r="N3" s="108"/>
      <c r="O3" s="108"/>
      <c r="P3" s="108" t="s">
        <v>99</v>
      </c>
      <c r="Q3" s="490" t="s">
        <v>259</v>
      </c>
      <c r="R3" s="505"/>
      <c r="S3" s="505"/>
      <c r="T3" s="505" t="s">
        <v>258</v>
      </c>
      <c r="U3" s="505"/>
      <c r="V3" s="505"/>
      <c r="W3" s="505"/>
      <c r="X3" s="505"/>
      <c r="Y3" s="506"/>
      <c r="Z3" s="507" t="s">
        <v>222</v>
      </c>
      <c r="AA3" s="505"/>
      <c r="AB3" s="505"/>
      <c r="AC3" s="505"/>
    </row>
    <row r="4" spans="1:39" s="202" customFormat="1" ht="61.5" customHeight="1">
      <c r="A4" s="533"/>
      <c r="B4" s="511"/>
      <c r="C4" s="512"/>
      <c r="D4" s="108" t="s">
        <v>225</v>
      </c>
      <c r="E4" s="108" t="s">
        <v>223</v>
      </c>
      <c r="F4" s="108" t="s">
        <v>224</v>
      </c>
      <c r="G4" s="494"/>
      <c r="H4" s="108" t="s">
        <v>101</v>
      </c>
      <c r="I4" s="108" t="s">
        <v>102</v>
      </c>
      <c r="J4" s="104" t="s">
        <v>103</v>
      </c>
      <c r="K4" s="104" t="s">
        <v>104</v>
      </c>
      <c r="L4" s="108" t="s">
        <v>105</v>
      </c>
      <c r="M4" s="108" t="s">
        <v>106</v>
      </c>
      <c r="N4" s="108" t="s">
        <v>107</v>
      </c>
      <c r="O4" s="108" t="s">
        <v>108</v>
      </c>
      <c r="P4" s="109" t="s">
        <v>109</v>
      </c>
      <c r="Q4" s="71" t="s">
        <v>66</v>
      </c>
      <c r="R4" s="71" t="s">
        <v>67</v>
      </c>
      <c r="S4" s="71" t="s">
        <v>68</v>
      </c>
      <c r="T4" s="33" t="s">
        <v>69</v>
      </c>
      <c r="U4" s="33" t="s">
        <v>70</v>
      </c>
      <c r="V4" s="71" t="s">
        <v>71</v>
      </c>
      <c r="W4" s="71" t="s">
        <v>72</v>
      </c>
      <c r="X4" s="71" t="s">
        <v>73</v>
      </c>
      <c r="Y4" s="71" t="s">
        <v>444</v>
      </c>
      <c r="Z4" s="69" t="s">
        <v>492</v>
      </c>
      <c r="AA4" s="68" t="s">
        <v>495</v>
      </c>
      <c r="AB4" s="68" t="s">
        <v>494</v>
      </c>
      <c r="AC4" s="32" t="s">
        <v>493</v>
      </c>
      <c r="AD4" s="211"/>
      <c r="AE4" s="211"/>
      <c r="AF4" s="211"/>
      <c r="AG4" s="211"/>
      <c r="AH4" s="211"/>
      <c r="AI4" s="211"/>
      <c r="AJ4" s="211"/>
      <c r="AK4" s="211"/>
      <c r="AL4" s="211"/>
      <c r="AM4" s="211"/>
    </row>
    <row r="5" spans="1:29" s="59" customFormat="1" ht="15.75" customHeight="1">
      <c r="A5" s="529" t="s">
        <v>357</v>
      </c>
      <c r="B5" s="526" t="s">
        <v>201</v>
      </c>
      <c r="C5" s="112" t="s">
        <v>116</v>
      </c>
      <c r="D5" s="36">
        <v>1249</v>
      </c>
      <c r="E5" s="36">
        <v>1248</v>
      </c>
      <c r="F5" s="36">
        <v>1</v>
      </c>
      <c r="G5" s="36">
        <v>31</v>
      </c>
      <c r="H5" s="36"/>
      <c r="I5" s="36"/>
      <c r="J5" s="36"/>
      <c r="K5" s="36"/>
      <c r="L5" s="36"/>
      <c r="M5" s="36"/>
      <c r="N5" s="36"/>
      <c r="O5" s="36"/>
      <c r="P5" s="36"/>
      <c r="Q5" s="36">
        <v>0</v>
      </c>
      <c r="R5" s="36">
        <v>55</v>
      </c>
      <c r="S5" s="36">
        <v>490</v>
      </c>
      <c r="T5" s="36">
        <v>394</v>
      </c>
      <c r="U5" s="36">
        <v>223</v>
      </c>
      <c r="V5" s="36">
        <v>58</v>
      </c>
      <c r="W5" s="36">
        <v>27</v>
      </c>
      <c r="X5" s="36">
        <v>2</v>
      </c>
      <c r="Y5" s="36">
        <v>0</v>
      </c>
      <c r="Z5" s="36">
        <v>41</v>
      </c>
      <c r="AA5" s="36">
        <v>1141</v>
      </c>
      <c r="AB5" s="36">
        <v>67</v>
      </c>
      <c r="AC5" s="36">
        <v>0</v>
      </c>
    </row>
    <row r="6" spans="1:29" s="59" customFormat="1" ht="15.75" customHeight="1">
      <c r="A6" s="530"/>
      <c r="B6" s="526"/>
      <c r="C6" s="79" t="s">
        <v>34</v>
      </c>
      <c r="D6" s="30">
        <v>688</v>
      </c>
      <c r="E6" s="30">
        <v>687</v>
      </c>
      <c r="F6" s="38">
        <v>1</v>
      </c>
      <c r="G6" s="30">
        <v>32</v>
      </c>
      <c r="H6" s="30"/>
      <c r="I6" s="30"/>
      <c r="J6" s="39"/>
      <c r="K6" s="38"/>
      <c r="L6" s="38"/>
      <c r="M6" s="38"/>
      <c r="N6" s="38"/>
      <c r="O6" s="38"/>
      <c r="P6" s="38"/>
      <c r="Q6" s="38">
        <v>0</v>
      </c>
      <c r="R6" s="38">
        <v>12</v>
      </c>
      <c r="S6" s="38">
        <v>232</v>
      </c>
      <c r="T6" s="38">
        <v>240</v>
      </c>
      <c r="U6" s="41">
        <v>141</v>
      </c>
      <c r="V6" s="41">
        <v>39</v>
      </c>
      <c r="W6" s="41">
        <v>22</v>
      </c>
      <c r="X6" s="41">
        <v>2</v>
      </c>
      <c r="Y6" s="41">
        <v>0</v>
      </c>
      <c r="Z6" s="41">
        <v>24</v>
      </c>
      <c r="AA6" s="41">
        <v>633</v>
      </c>
      <c r="AB6" s="41">
        <v>31</v>
      </c>
      <c r="AC6" s="41">
        <v>0</v>
      </c>
    </row>
    <row r="7" spans="1:29" s="59" customFormat="1" ht="15.75" customHeight="1">
      <c r="A7" s="530"/>
      <c r="B7" s="526"/>
      <c r="C7" s="79" t="s">
        <v>35</v>
      </c>
      <c r="D7" s="30">
        <v>561</v>
      </c>
      <c r="E7" s="30">
        <v>561</v>
      </c>
      <c r="F7" s="38">
        <v>0</v>
      </c>
      <c r="G7" s="30">
        <v>30</v>
      </c>
      <c r="H7" s="30"/>
      <c r="I7" s="30"/>
      <c r="J7" s="39"/>
      <c r="K7" s="38"/>
      <c r="L7" s="38"/>
      <c r="M7" s="38"/>
      <c r="N7" s="38"/>
      <c r="O7" s="38"/>
      <c r="P7" s="38"/>
      <c r="Q7" s="38">
        <v>0</v>
      </c>
      <c r="R7" s="38">
        <v>43</v>
      </c>
      <c r="S7" s="38">
        <v>258</v>
      </c>
      <c r="T7" s="38">
        <v>154</v>
      </c>
      <c r="U7" s="41">
        <v>82</v>
      </c>
      <c r="V7" s="41">
        <v>19</v>
      </c>
      <c r="W7" s="41">
        <v>5</v>
      </c>
      <c r="X7" s="41">
        <v>0</v>
      </c>
      <c r="Y7" s="41">
        <v>0</v>
      </c>
      <c r="Z7" s="41">
        <v>17</v>
      </c>
      <c r="AA7" s="41">
        <v>508</v>
      </c>
      <c r="AB7" s="41">
        <v>36</v>
      </c>
      <c r="AC7" s="41">
        <v>0</v>
      </c>
    </row>
    <row r="8" spans="1:29" s="59" customFormat="1" ht="15.75" customHeight="1">
      <c r="A8" s="530"/>
      <c r="B8" s="526" t="s">
        <v>202</v>
      </c>
      <c r="C8" s="112" t="s">
        <v>116</v>
      </c>
      <c r="D8" s="36">
        <v>1550</v>
      </c>
      <c r="E8" s="36">
        <v>1550</v>
      </c>
      <c r="F8" s="36">
        <v>0</v>
      </c>
      <c r="G8" s="36">
        <v>30</v>
      </c>
      <c r="H8" s="36"/>
      <c r="I8" s="36"/>
      <c r="J8" s="36"/>
      <c r="K8" s="36"/>
      <c r="L8" s="36"/>
      <c r="M8" s="36"/>
      <c r="N8" s="36"/>
      <c r="O8" s="36"/>
      <c r="P8" s="36"/>
      <c r="Q8" s="36">
        <v>0</v>
      </c>
      <c r="R8" s="36">
        <v>97</v>
      </c>
      <c r="S8" s="36">
        <v>665</v>
      </c>
      <c r="T8" s="36">
        <v>471</v>
      </c>
      <c r="U8" s="36">
        <v>199</v>
      </c>
      <c r="V8" s="36">
        <v>85</v>
      </c>
      <c r="W8" s="36">
        <v>31</v>
      </c>
      <c r="X8" s="36">
        <v>2</v>
      </c>
      <c r="Y8" s="36">
        <v>0</v>
      </c>
      <c r="Z8" s="36">
        <v>56</v>
      </c>
      <c r="AA8" s="36">
        <v>1444</v>
      </c>
      <c r="AB8" s="36">
        <v>50</v>
      </c>
      <c r="AC8" s="36">
        <v>0</v>
      </c>
    </row>
    <row r="9" spans="1:29" s="59" customFormat="1" ht="15.75" customHeight="1">
      <c r="A9" s="530"/>
      <c r="B9" s="526"/>
      <c r="C9" s="79" t="s">
        <v>34</v>
      </c>
      <c r="D9" s="30">
        <v>796</v>
      </c>
      <c r="E9" s="30">
        <v>796</v>
      </c>
      <c r="F9" s="38">
        <v>0</v>
      </c>
      <c r="G9" s="30">
        <v>31</v>
      </c>
      <c r="H9" s="30"/>
      <c r="I9" s="30"/>
      <c r="J9" s="39"/>
      <c r="K9" s="38"/>
      <c r="L9" s="38"/>
      <c r="M9" s="38"/>
      <c r="N9" s="38"/>
      <c r="O9" s="38"/>
      <c r="P9" s="38"/>
      <c r="Q9" s="38">
        <v>0</v>
      </c>
      <c r="R9" s="38">
        <v>13</v>
      </c>
      <c r="S9" s="38">
        <v>305</v>
      </c>
      <c r="T9" s="41">
        <v>289</v>
      </c>
      <c r="U9" s="41">
        <v>122</v>
      </c>
      <c r="V9" s="41">
        <v>45</v>
      </c>
      <c r="W9" s="41">
        <v>20</v>
      </c>
      <c r="X9" s="41">
        <v>2</v>
      </c>
      <c r="Y9" s="41">
        <v>0</v>
      </c>
      <c r="Z9" s="41">
        <v>41</v>
      </c>
      <c r="AA9" s="41">
        <v>731</v>
      </c>
      <c r="AB9" s="41">
        <v>24</v>
      </c>
      <c r="AC9" s="41">
        <v>0</v>
      </c>
    </row>
    <row r="10" spans="1:29" s="59" customFormat="1" ht="15.75" customHeight="1">
      <c r="A10" s="530"/>
      <c r="B10" s="526"/>
      <c r="C10" s="79" t="s">
        <v>35</v>
      </c>
      <c r="D10" s="30">
        <v>754</v>
      </c>
      <c r="E10" s="30">
        <v>754</v>
      </c>
      <c r="F10" s="38">
        <v>0</v>
      </c>
      <c r="G10" s="30">
        <v>29</v>
      </c>
      <c r="H10" s="30"/>
      <c r="I10" s="30"/>
      <c r="J10" s="39"/>
      <c r="K10" s="38"/>
      <c r="L10" s="38"/>
      <c r="M10" s="38"/>
      <c r="N10" s="38"/>
      <c r="O10" s="38"/>
      <c r="P10" s="38"/>
      <c r="Q10" s="38">
        <v>0</v>
      </c>
      <c r="R10" s="38">
        <v>84</v>
      </c>
      <c r="S10" s="38">
        <v>360</v>
      </c>
      <c r="T10" s="41">
        <v>182</v>
      </c>
      <c r="U10" s="41">
        <v>77</v>
      </c>
      <c r="V10" s="41">
        <v>40</v>
      </c>
      <c r="W10" s="41">
        <v>11</v>
      </c>
      <c r="X10" s="41">
        <v>0</v>
      </c>
      <c r="Y10" s="41">
        <v>0</v>
      </c>
      <c r="Z10" s="41">
        <v>15</v>
      </c>
      <c r="AA10" s="41">
        <v>713</v>
      </c>
      <c r="AB10" s="41">
        <v>26</v>
      </c>
      <c r="AC10" s="41">
        <v>0</v>
      </c>
    </row>
    <row r="11" spans="1:29" s="59" customFormat="1" ht="15.75" customHeight="1">
      <c r="A11" s="530"/>
      <c r="B11" s="526" t="s">
        <v>203</v>
      </c>
      <c r="C11" s="112" t="s">
        <v>116</v>
      </c>
      <c r="D11" s="36">
        <v>2113</v>
      </c>
      <c r="E11" s="36">
        <v>2113</v>
      </c>
      <c r="F11" s="36">
        <v>0</v>
      </c>
      <c r="G11" s="36">
        <v>30</v>
      </c>
      <c r="H11" s="36"/>
      <c r="I11" s="36"/>
      <c r="J11" s="36"/>
      <c r="K11" s="36"/>
      <c r="L11" s="36"/>
      <c r="M11" s="36"/>
      <c r="N11" s="36"/>
      <c r="O11" s="36"/>
      <c r="P11" s="36"/>
      <c r="Q11" s="36">
        <v>0</v>
      </c>
      <c r="R11" s="36">
        <v>187</v>
      </c>
      <c r="S11" s="36">
        <v>912</v>
      </c>
      <c r="T11" s="36">
        <v>582</v>
      </c>
      <c r="U11" s="36">
        <v>259</v>
      </c>
      <c r="V11" s="36">
        <v>133</v>
      </c>
      <c r="W11" s="36">
        <v>30</v>
      </c>
      <c r="X11" s="36">
        <v>9</v>
      </c>
      <c r="Y11" s="36">
        <v>1</v>
      </c>
      <c r="Z11" s="36">
        <v>123</v>
      </c>
      <c r="AA11" s="36">
        <v>1935</v>
      </c>
      <c r="AB11" s="36">
        <v>55</v>
      </c>
      <c r="AC11" s="36">
        <v>0</v>
      </c>
    </row>
    <row r="12" spans="1:29" s="59" customFormat="1" ht="15.75" customHeight="1">
      <c r="A12" s="530"/>
      <c r="B12" s="526"/>
      <c r="C12" s="79" t="s">
        <v>34</v>
      </c>
      <c r="D12" s="30">
        <v>1002</v>
      </c>
      <c r="E12" s="30">
        <v>1002</v>
      </c>
      <c r="F12" s="30">
        <v>0</v>
      </c>
      <c r="G12" s="30">
        <v>31</v>
      </c>
      <c r="H12" s="30"/>
      <c r="I12" s="30"/>
      <c r="J12" s="30"/>
      <c r="K12" s="30"/>
      <c r="L12" s="30"/>
      <c r="M12" s="30"/>
      <c r="N12" s="30"/>
      <c r="O12" s="30"/>
      <c r="P12" s="30"/>
      <c r="Q12" s="30">
        <v>0</v>
      </c>
      <c r="R12" s="30">
        <v>28</v>
      </c>
      <c r="S12" s="30">
        <v>380</v>
      </c>
      <c r="T12" s="30">
        <v>336</v>
      </c>
      <c r="U12" s="41">
        <v>152</v>
      </c>
      <c r="V12" s="41">
        <v>83</v>
      </c>
      <c r="W12" s="41">
        <v>17</v>
      </c>
      <c r="X12" s="41">
        <v>5</v>
      </c>
      <c r="Y12" s="41">
        <v>1</v>
      </c>
      <c r="Z12" s="41">
        <v>65</v>
      </c>
      <c r="AA12" s="41">
        <v>907</v>
      </c>
      <c r="AB12" s="41">
        <v>30</v>
      </c>
      <c r="AC12" s="41">
        <v>0</v>
      </c>
    </row>
    <row r="13" spans="1:29" s="59" customFormat="1" ht="15.75" customHeight="1">
      <c r="A13" s="530"/>
      <c r="B13" s="526"/>
      <c r="C13" s="79" t="s">
        <v>35</v>
      </c>
      <c r="D13" s="30">
        <v>1111</v>
      </c>
      <c r="E13" s="30">
        <v>1111</v>
      </c>
      <c r="F13" s="30">
        <v>0</v>
      </c>
      <c r="G13" s="30">
        <v>29</v>
      </c>
      <c r="H13" s="30"/>
      <c r="I13" s="30"/>
      <c r="J13" s="30"/>
      <c r="K13" s="30"/>
      <c r="L13" s="30"/>
      <c r="M13" s="30"/>
      <c r="N13" s="30"/>
      <c r="O13" s="30"/>
      <c r="P13" s="30"/>
      <c r="Q13" s="30">
        <v>0</v>
      </c>
      <c r="R13" s="30">
        <v>159</v>
      </c>
      <c r="S13" s="30">
        <v>532</v>
      </c>
      <c r="T13" s="30">
        <v>246</v>
      </c>
      <c r="U13" s="41">
        <v>107</v>
      </c>
      <c r="V13" s="41">
        <v>50</v>
      </c>
      <c r="W13" s="41">
        <v>13</v>
      </c>
      <c r="X13" s="41">
        <v>4</v>
      </c>
      <c r="Y13" s="41">
        <v>0</v>
      </c>
      <c r="Z13" s="41">
        <v>58</v>
      </c>
      <c r="AA13" s="41">
        <v>1028</v>
      </c>
      <c r="AB13" s="41">
        <v>25</v>
      </c>
      <c r="AC13" s="41">
        <v>0</v>
      </c>
    </row>
    <row r="14" spans="1:29" s="59" customFormat="1" ht="15.75" customHeight="1">
      <c r="A14" s="530"/>
      <c r="B14" s="526" t="s">
        <v>204</v>
      </c>
      <c r="C14" s="112" t="s">
        <v>116</v>
      </c>
      <c r="D14" s="36">
        <v>1975</v>
      </c>
      <c r="E14" s="36">
        <v>1975</v>
      </c>
      <c r="F14" s="36">
        <v>0</v>
      </c>
      <c r="G14" s="36">
        <v>30</v>
      </c>
      <c r="H14" s="36"/>
      <c r="I14" s="36"/>
      <c r="J14" s="36"/>
      <c r="K14" s="36"/>
      <c r="L14" s="36"/>
      <c r="M14" s="36"/>
      <c r="N14" s="36"/>
      <c r="O14" s="36"/>
      <c r="P14" s="36"/>
      <c r="Q14" s="36">
        <v>0</v>
      </c>
      <c r="R14" s="36">
        <v>175</v>
      </c>
      <c r="S14" s="36">
        <v>930</v>
      </c>
      <c r="T14" s="36">
        <v>503</v>
      </c>
      <c r="U14" s="36">
        <v>239</v>
      </c>
      <c r="V14" s="36">
        <v>88</v>
      </c>
      <c r="W14" s="36">
        <v>27</v>
      </c>
      <c r="X14" s="36">
        <v>9</v>
      </c>
      <c r="Y14" s="36">
        <v>4</v>
      </c>
      <c r="Z14" s="36">
        <v>169</v>
      </c>
      <c r="AA14" s="36">
        <v>1765</v>
      </c>
      <c r="AB14" s="36">
        <v>41</v>
      </c>
      <c r="AC14" s="36">
        <v>0</v>
      </c>
    </row>
    <row r="15" spans="1:29" s="59" customFormat="1" ht="15.75" customHeight="1">
      <c r="A15" s="534" t="s">
        <v>358</v>
      </c>
      <c r="B15" s="526"/>
      <c r="C15" s="79" t="s">
        <v>34</v>
      </c>
      <c r="D15" s="30">
        <v>913</v>
      </c>
      <c r="E15" s="30">
        <v>913</v>
      </c>
      <c r="F15" s="38">
        <v>0</v>
      </c>
      <c r="G15" s="30">
        <v>31</v>
      </c>
      <c r="H15" s="30"/>
      <c r="I15" s="30"/>
      <c r="J15" s="39"/>
      <c r="K15" s="38"/>
      <c r="L15" s="38"/>
      <c r="M15" s="38"/>
      <c r="N15" s="38"/>
      <c r="O15" s="38"/>
      <c r="P15" s="38"/>
      <c r="Q15" s="38">
        <v>0</v>
      </c>
      <c r="R15" s="38">
        <v>21</v>
      </c>
      <c r="S15" s="38">
        <v>409</v>
      </c>
      <c r="T15" s="38">
        <v>277</v>
      </c>
      <c r="U15" s="41">
        <v>132</v>
      </c>
      <c r="V15" s="41">
        <v>45</v>
      </c>
      <c r="W15" s="41">
        <v>18</v>
      </c>
      <c r="X15" s="41">
        <v>7</v>
      </c>
      <c r="Y15" s="41">
        <v>4</v>
      </c>
      <c r="Z15" s="41">
        <v>115</v>
      </c>
      <c r="AA15" s="41">
        <v>778</v>
      </c>
      <c r="AB15" s="41">
        <v>20</v>
      </c>
      <c r="AC15" s="41">
        <v>0</v>
      </c>
    </row>
    <row r="16" spans="1:29" s="59" customFormat="1" ht="15.75" customHeight="1">
      <c r="A16" s="534"/>
      <c r="B16" s="526"/>
      <c r="C16" s="79" t="s">
        <v>35</v>
      </c>
      <c r="D16" s="30">
        <v>1062</v>
      </c>
      <c r="E16" s="30">
        <v>1062</v>
      </c>
      <c r="F16" s="38">
        <v>0</v>
      </c>
      <c r="G16" s="30">
        <v>29</v>
      </c>
      <c r="H16" s="30"/>
      <c r="I16" s="30"/>
      <c r="J16" s="39"/>
      <c r="K16" s="38"/>
      <c r="L16" s="38"/>
      <c r="M16" s="38"/>
      <c r="N16" s="38"/>
      <c r="O16" s="38"/>
      <c r="P16" s="38"/>
      <c r="Q16" s="38">
        <v>0</v>
      </c>
      <c r="R16" s="38">
        <v>154</v>
      </c>
      <c r="S16" s="38">
        <v>521</v>
      </c>
      <c r="T16" s="38">
        <v>226</v>
      </c>
      <c r="U16" s="41">
        <v>107</v>
      </c>
      <c r="V16" s="41">
        <v>43</v>
      </c>
      <c r="W16" s="41">
        <v>9</v>
      </c>
      <c r="X16" s="41">
        <v>2</v>
      </c>
      <c r="Y16" s="41">
        <v>0</v>
      </c>
      <c r="Z16" s="41">
        <v>54</v>
      </c>
      <c r="AA16" s="41">
        <v>987</v>
      </c>
      <c r="AB16" s="41">
        <v>21</v>
      </c>
      <c r="AC16" s="41">
        <v>0</v>
      </c>
    </row>
    <row r="17" spans="1:29" s="59" customFormat="1" ht="15.75" customHeight="1">
      <c r="A17" s="534"/>
      <c r="B17" s="526" t="s">
        <v>205</v>
      </c>
      <c r="C17" s="112" t="s">
        <v>116</v>
      </c>
      <c r="D17" s="36">
        <v>2163</v>
      </c>
      <c r="E17" s="36">
        <v>2163</v>
      </c>
      <c r="F17" s="36">
        <v>0</v>
      </c>
      <c r="G17" s="36">
        <v>30</v>
      </c>
      <c r="H17" s="36"/>
      <c r="I17" s="36"/>
      <c r="J17" s="36"/>
      <c r="K17" s="36"/>
      <c r="L17" s="36"/>
      <c r="M17" s="36"/>
      <c r="N17" s="36"/>
      <c r="O17" s="36"/>
      <c r="P17" s="36"/>
      <c r="Q17" s="36">
        <v>0</v>
      </c>
      <c r="R17" s="36">
        <v>182</v>
      </c>
      <c r="S17" s="36">
        <v>1016</v>
      </c>
      <c r="T17" s="36">
        <v>590</v>
      </c>
      <c r="U17" s="36">
        <v>229</v>
      </c>
      <c r="V17" s="36">
        <v>96</v>
      </c>
      <c r="W17" s="36">
        <v>41</v>
      </c>
      <c r="X17" s="36">
        <v>5</v>
      </c>
      <c r="Y17" s="36">
        <v>4</v>
      </c>
      <c r="Z17" s="36">
        <v>583</v>
      </c>
      <c r="AA17" s="36">
        <v>1520</v>
      </c>
      <c r="AB17" s="36">
        <v>59</v>
      </c>
      <c r="AC17" s="36">
        <v>1</v>
      </c>
    </row>
    <row r="18" spans="1:29" s="59" customFormat="1" ht="15.75" customHeight="1">
      <c r="A18" s="534"/>
      <c r="B18" s="526"/>
      <c r="C18" s="79" t="s">
        <v>34</v>
      </c>
      <c r="D18" s="30">
        <v>999</v>
      </c>
      <c r="E18" s="30">
        <v>999</v>
      </c>
      <c r="F18" s="38">
        <v>0</v>
      </c>
      <c r="G18" s="30">
        <v>31</v>
      </c>
      <c r="H18" s="30"/>
      <c r="I18" s="30"/>
      <c r="J18" s="39"/>
      <c r="K18" s="38"/>
      <c r="L18" s="38"/>
      <c r="M18" s="38"/>
      <c r="N18" s="38"/>
      <c r="O18" s="38"/>
      <c r="P18" s="38"/>
      <c r="Q18" s="38">
        <v>0</v>
      </c>
      <c r="R18" s="38">
        <v>26</v>
      </c>
      <c r="S18" s="38">
        <v>435</v>
      </c>
      <c r="T18" s="38">
        <v>336</v>
      </c>
      <c r="U18" s="41">
        <v>113</v>
      </c>
      <c r="V18" s="41">
        <v>56</v>
      </c>
      <c r="W18" s="41">
        <v>27</v>
      </c>
      <c r="X18" s="41">
        <v>3</v>
      </c>
      <c r="Y18" s="41">
        <v>3</v>
      </c>
      <c r="Z18" s="41">
        <v>379</v>
      </c>
      <c r="AA18" s="41">
        <v>596</v>
      </c>
      <c r="AB18" s="41">
        <v>23</v>
      </c>
      <c r="AC18" s="41">
        <v>1</v>
      </c>
    </row>
    <row r="19" spans="1:29" s="59" customFormat="1" ht="15.75" customHeight="1">
      <c r="A19" s="534"/>
      <c r="B19" s="526"/>
      <c r="C19" s="79" t="s">
        <v>35</v>
      </c>
      <c r="D19" s="30">
        <v>1164</v>
      </c>
      <c r="E19" s="30">
        <v>1164</v>
      </c>
      <c r="F19" s="38">
        <v>0</v>
      </c>
      <c r="G19" s="30">
        <v>29</v>
      </c>
      <c r="H19" s="30"/>
      <c r="I19" s="30"/>
      <c r="J19" s="39"/>
      <c r="K19" s="38"/>
      <c r="L19" s="38"/>
      <c r="M19" s="38"/>
      <c r="N19" s="38"/>
      <c r="O19" s="38"/>
      <c r="P19" s="38"/>
      <c r="Q19" s="38">
        <v>0</v>
      </c>
      <c r="R19" s="38">
        <v>156</v>
      </c>
      <c r="S19" s="38">
        <v>581</v>
      </c>
      <c r="T19" s="38">
        <v>254</v>
      </c>
      <c r="U19" s="41">
        <v>116</v>
      </c>
      <c r="V19" s="41">
        <v>40</v>
      </c>
      <c r="W19" s="41">
        <v>14</v>
      </c>
      <c r="X19" s="41">
        <v>2</v>
      </c>
      <c r="Y19" s="41">
        <v>1</v>
      </c>
      <c r="Z19" s="41">
        <v>204</v>
      </c>
      <c r="AA19" s="41">
        <v>924</v>
      </c>
      <c r="AB19" s="41">
        <v>36</v>
      </c>
      <c r="AC19" s="41">
        <v>0</v>
      </c>
    </row>
    <row r="20" spans="1:29" s="59" customFormat="1" ht="15.75" customHeight="1">
      <c r="A20" s="534"/>
      <c r="B20" s="526" t="s">
        <v>206</v>
      </c>
      <c r="C20" s="112" t="s">
        <v>116</v>
      </c>
      <c r="D20" s="36">
        <v>2110</v>
      </c>
      <c r="E20" s="36">
        <v>2110</v>
      </c>
      <c r="F20" s="36">
        <v>0</v>
      </c>
      <c r="G20" s="36">
        <v>30</v>
      </c>
      <c r="H20" s="36"/>
      <c r="I20" s="36"/>
      <c r="J20" s="36"/>
      <c r="K20" s="36"/>
      <c r="L20" s="36"/>
      <c r="M20" s="36"/>
      <c r="N20" s="36"/>
      <c r="O20" s="36"/>
      <c r="P20" s="36"/>
      <c r="Q20" s="36">
        <v>0</v>
      </c>
      <c r="R20" s="36">
        <v>181</v>
      </c>
      <c r="S20" s="36">
        <v>971</v>
      </c>
      <c r="T20" s="36">
        <v>596</v>
      </c>
      <c r="U20" s="36">
        <v>225</v>
      </c>
      <c r="V20" s="36">
        <v>84</v>
      </c>
      <c r="W20" s="36">
        <v>39</v>
      </c>
      <c r="X20" s="36">
        <v>12</v>
      </c>
      <c r="Y20" s="36">
        <v>2</v>
      </c>
      <c r="Z20" s="36">
        <v>587</v>
      </c>
      <c r="AA20" s="36">
        <v>1468</v>
      </c>
      <c r="AB20" s="36">
        <v>54</v>
      </c>
      <c r="AC20" s="36">
        <v>1</v>
      </c>
    </row>
    <row r="21" spans="1:29" s="59" customFormat="1" ht="15.75" customHeight="1">
      <c r="A21" s="534"/>
      <c r="B21" s="526"/>
      <c r="C21" s="79" t="s">
        <v>34</v>
      </c>
      <c r="D21" s="30">
        <v>939</v>
      </c>
      <c r="E21" s="30">
        <v>939</v>
      </c>
      <c r="F21" s="38">
        <v>0</v>
      </c>
      <c r="G21" s="30">
        <v>31</v>
      </c>
      <c r="H21" s="30"/>
      <c r="I21" s="30"/>
      <c r="J21" s="39"/>
      <c r="K21" s="38"/>
      <c r="L21" s="38"/>
      <c r="M21" s="38"/>
      <c r="N21" s="38"/>
      <c r="O21" s="38"/>
      <c r="P21" s="38"/>
      <c r="Q21" s="38">
        <v>0</v>
      </c>
      <c r="R21" s="38">
        <v>34</v>
      </c>
      <c r="S21" s="38">
        <v>379</v>
      </c>
      <c r="T21" s="41">
        <v>319</v>
      </c>
      <c r="U21" s="41">
        <v>128</v>
      </c>
      <c r="V21" s="41">
        <v>45</v>
      </c>
      <c r="W21" s="41">
        <v>24</v>
      </c>
      <c r="X21" s="41">
        <v>8</v>
      </c>
      <c r="Y21" s="41">
        <v>2</v>
      </c>
      <c r="Z21" s="41">
        <v>338</v>
      </c>
      <c r="AA21" s="41">
        <v>573</v>
      </c>
      <c r="AB21" s="41">
        <v>28</v>
      </c>
      <c r="AC21" s="41">
        <v>0</v>
      </c>
    </row>
    <row r="22" spans="1:29" s="59" customFormat="1" ht="15.75" customHeight="1">
      <c r="A22" s="534"/>
      <c r="B22" s="526"/>
      <c r="C22" s="79" t="s">
        <v>35</v>
      </c>
      <c r="D22" s="30">
        <v>1171</v>
      </c>
      <c r="E22" s="30">
        <v>1171</v>
      </c>
      <c r="F22" s="38">
        <v>0</v>
      </c>
      <c r="G22" s="30">
        <v>29</v>
      </c>
      <c r="H22" s="30"/>
      <c r="I22" s="30"/>
      <c r="J22" s="39"/>
      <c r="K22" s="38"/>
      <c r="L22" s="38"/>
      <c r="M22" s="38"/>
      <c r="N22" s="38"/>
      <c r="O22" s="38"/>
      <c r="P22" s="38"/>
      <c r="Q22" s="38">
        <v>0</v>
      </c>
      <c r="R22" s="38">
        <v>147</v>
      </c>
      <c r="S22" s="38">
        <v>592</v>
      </c>
      <c r="T22" s="41">
        <v>277</v>
      </c>
      <c r="U22" s="41">
        <v>97</v>
      </c>
      <c r="V22" s="41">
        <v>39</v>
      </c>
      <c r="W22" s="41">
        <v>15</v>
      </c>
      <c r="X22" s="41">
        <v>4</v>
      </c>
      <c r="Y22" s="41">
        <v>0</v>
      </c>
      <c r="Z22" s="41">
        <v>249</v>
      </c>
      <c r="AA22" s="41">
        <v>895</v>
      </c>
      <c r="AB22" s="41">
        <v>26</v>
      </c>
      <c r="AC22" s="41">
        <v>1</v>
      </c>
    </row>
    <row r="23" spans="1:29" ht="15.75" customHeight="1">
      <c r="A23" s="534"/>
      <c r="B23" s="526" t="s">
        <v>145</v>
      </c>
      <c r="C23" s="112" t="s">
        <v>116</v>
      </c>
      <c r="D23" s="35">
        <v>2307</v>
      </c>
      <c r="E23" s="36">
        <v>2306</v>
      </c>
      <c r="F23" s="36">
        <v>1</v>
      </c>
      <c r="G23" s="36">
        <v>30</v>
      </c>
      <c r="H23" s="36"/>
      <c r="I23" s="36"/>
      <c r="J23" s="36"/>
      <c r="K23" s="36"/>
      <c r="L23" s="36"/>
      <c r="M23" s="36"/>
      <c r="N23" s="36"/>
      <c r="O23" s="36"/>
      <c r="P23" s="36"/>
      <c r="Q23" s="36">
        <v>0</v>
      </c>
      <c r="R23" s="36">
        <v>196</v>
      </c>
      <c r="S23" s="36">
        <v>935</v>
      </c>
      <c r="T23" s="36">
        <v>712</v>
      </c>
      <c r="U23" s="36">
        <v>264</v>
      </c>
      <c r="V23" s="36">
        <v>124</v>
      </c>
      <c r="W23" s="36">
        <v>50</v>
      </c>
      <c r="X23" s="36">
        <v>17</v>
      </c>
      <c r="Y23" s="36">
        <v>9</v>
      </c>
      <c r="Z23" s="36">
        <v>638</v>
      </c>
      <c r="AA23" s="36">
        <v>1618</v>
      </c>
      <c r="AB23" s="36">
        <v>50</v>
      </c>
      <c r="AC23" s="36">
        <v>1</v>
      </c>
    </row>
    <row r="24" spans="1:29" ht="15.75" customHeight="1">
      <c r="A24" s="534"/>
      <c r="B24" s="526"/>
      <c r="C24" s="79" t="s">
        <v>34</v>
      </c>
      <c r="D24" s="42">
        <v>1002</v>
      </c>
      <c r="E24" s="30">
        <v>1002</v>
      </c>
      <c r="F24" s="39">
        <v>0</v>
      </c>
      <c r="G24" s="38">
        <v>31</v>
      </c>
      <c r="H24" s="38"/>
      <c r="I24" s="38"/>
      <c r="J24" s="38"/>
      <c r="K24" s="38"/>
      <c r="L24" s="38"/>
      <c r="M24" s="38"/>
      <c r="N24" s="38"/>
      <c r="O24" s="38"/>
      <c r="P24" s="39"/>
      <c r="Q24" s="39">
        <v>0</v>
      </c>
      <c r="R24" s="39">
        <v>38</v>
      </c>
      <c r="S24" s="39">
        <v>354</v>
      </c>
      <c r="T24" s="215">
        <v>360</v>
      </c>
      <c r="U24" s="6">
        <v>145</v>
      </c>
      <c r="V24" s="6">
        <v>61</v>
      </c>
      <c r="W24" s="6">
        <v>28</v>
      </c>
      <c r="X24" s="6">
        <v>9</v>
      </c>
      <c r="Y24" s="6">
        <v>7</v>
      </c>
      <c r="Z24" s="39">
        <v>360</v>
      </c>
      <c r="AA24" s="39">
        <v>629</v>
      </c>
      <c r="AB24" s="39">
        <v>13</v>
      </c>
      <c r="AC24" s="6">
        <v>0</v>
      </c>
    </row>
    <row r="25" spans="1:29" ht="15.75" customHeight="1">
      <c r="A25" s="534"/>
      <c r="B25" s="526"/>
      <c r="C25" s="79" t="s">
        <v>35</v>
      </c>
      <c r="D25" s="42">
        <v>1305</v>
      </c>
      <c r="E25" s="30">
        <v>1304</v>
      </c>
      <c r="F25" s="39">
        <v>1</v>
      </c>
      <c r="G25" s="38">
        <v>29</v>
      </c>
      <c r="H25" s="38"/>
      <c r="I25" s="38"/>
      <c r="J25" s="38"/>
      <c r="K25" s="38"/>
      <c r="L25" s="38"/>
      <c r="M25" s="38"/>
      <c r="N25" s="38"/>
      <c r="O25" s="38"/>
      <c r="P25" s="39"/>
      <c r="Q25" s="39">
        <v>0</v>
      </c>
      <c r="R25" s="39">
        <v>158</v>
      </c>
      <c r="S25" s="39">
        <v>581</v>
      </c>
      <c r="T25" s="215">
        <v>352</v>
      </c>
      <c r="U25" s="6">
        <v>119</v>
      </c>
      <c r="V25" s="6">
        <v>63</v>
      </c>
      <c r="W25" s="6">
        <v>22</v>
      </c>
      <c r="X25" s="6">
        <v>8</v>
      </c>
      <c r="Y25" s="6">
        <v>2</v>
      </c>
      <c r="Z25" s="39">
        <v>278</v>
      </c>
      <c r="AA25" s="39">
        <v>989</v>
      </c>
      <c r="AB25" s="39">
        <v>37</v>
      </c>
      <c r="AC25" s="6">
        <v>1</v>
      </c>
    </row>
    <row r="26" spans="1:29" ht="15.75" customHeight="1">
      <c r="A26" s="534"/>
      <c r="B26" s="526" t="s">
        <v>523</v>
      </c>
      <c r="C26" s="112" t="s">
        <v>116</v>
      </c>
      <c r="D26" s="339">
        <v>2686</v>
      </c>
      <c r="E26" s="301">
        <v>2684</v>
      </c>
      <c r="F26" s="301">
        <v>2</v>
      </c>
      <c r="G26" s="301">
        <v>30</v>
      </c>
      <c r="H26" s="284"/>
      <c r="I26" s="284"/>
      <c r="J26" s="284"/>
      <c r="K26" s="284"/>
      <c r="L26" s="284"/>
      <c r="M26" s="284"/>
      <c r="N26" s="284"/>
      <c r="O26" s="284"/>
      <c r="P26" s="284"/>
      <c r="Q26" s="301">
        <v>0</v>
      </c>
      <c r="R26" s="301">
        <v>257</v>
      </c>
      <c r="S26" s="301">
        <v>1092</v>
      </c>
      <c r="T26" s="301">
        <v>781</v>
      </c>
      <c r="U26" s="301">
        <v>316</v>
      </c>
      <c r="V26" s="301">
        <v>160</v>
      </c>
      <c r="W26" s="301">
        <v>62</v>
      </c>
      <c r="X26" s="301">
        <v>14</v>
      </c>
      <c r="Y26" s="301">
        <v>4</v>
      </c>
      <c r="Z26" s="301">
        <v>748</v>
      </c>
      <c r="AA26" s="301">
        <v>1873</v>
      </c>
      <c r="AB26" s="301">
        <v>65</v>
      </c>
      <c r="AC26" s="301">
        <v>0</v>
      </c>
    </row>
    <row r="27" spans="1:29" ht="15.75" customHeight="1">
      <c r="A27" s="534"/>
      <c r="B27" s="526"/>
      <c r="C27" s="79" t="s">
        <v>34</v>
      </c>
      <c r="D27" s="340">
        <v>1121</v>
      </c>
      <c r="E27" s="302">
        <v>1121</v>
      </c>
      <c r="F27" s="302">
        <v>0</v>
      </c>
      <c r="G27" s="302">
        <v>31</v>
      </c>
      <c r="H27" s="38"/>
      <c r="I27" s="38"/>
      <c r="J27" s="38"/>
      <c r="K27" s="38"/>
      <c r="L27" s="38"/>
      <c r="M27" s="38"/>
      <c r="N27" s="38"/>
      <c r="O27" s="38"/>
      <c r="P27" s="39"/>
      <c r="Q27" s="302">
        <v>0</v>
      </c>
      <c r="R27" s="302">
        <v>61</v>
      </c>
      <c r="S27" s="302">
        <v>421</v>
      </c>
      <c r="T27" s="302">
        <v>366</v>
      </c>
      <c r="U27" s="302">
        <v>153</v>
      </c>
      <c r="V27" s="302">
        <v>69</v>
      </c>
      <c r="W27" s="302">
        <v>36</v>
      </c>
      <c r="X27" s="302">
        <v>11</v>
      </c>
      <c r="Y27" s="302">
        <v>4</v>
      </c>
      <c r="Z27" s="302">
        <v>418</v>
      </c>
      <c r="AA27" s="302">
        <v>669</v>
      </c>
      <c r="AB27" s="302">
        <v>34</v>
      </c>
      <c r="AC27" s="302">
        <v>0</v>
      </c>
    </row>
    <row r="28" spans="1:29" ht="15.75" customHeight="1">
      <c r="A28" s="534"/>
      <c r="B28" s="526"/>
      <c r="C28" s="79" t="s">
        <v>35</v>
      </c>
      <c r="D28" s="303">
        <v>1565</v>
      </c>
      <c r="E28" s="304">
        <v>1563</v>
      </c>
      <c r="F28" s="304">
        <v>2</v>
      </c>
      <c r="G28" s="304">
        <v>30</v>
      </c>
      <c r="H28" s="159"/>
      <c r="I28" s="159"/>
      <c r="J28" s="159"/>
      <c r="K28" s="159"/>
      <c r="L28" s="159"/>
      <c r="M28" s="159"/>
      <c r="N28" s="159"/>
      <c r="O28" s="159"/>
      <c r="P28" s="217"/>
      <c r="Q28" s="304">
        <v>0</v>
      </c>
      <c r="R28" s="304">
        <v>196</v>
      </c>
      <c r="S28" s="304">
        <v>671</v>
      </c>
      <c r="T28" s="304">
        <v>415</v>
      </c>
      <c r="U28" s="304">
        <v>163</v>
      </c>
      <c r="V28" s="304">
        <v>91</v>
      </c>
      <c r="W28" s="304">
        <v>26</v>
      </c>
      <c r="X28" s="304">
        <v>3</v>
      </c>
      <c r="Y28" s="304">
        <v>0</v>
      </c>
      <c r="Z28" s="304">
        <v>330</v>
      </c>
      <c r="AA28" s="304">
        <v>1204</v>
      </c>
      <c r="AB28" s="304">
        <v>31</v>
      </c>
      <c r="AC28" s="304">
        <v>0</v>
      </c>
    </row>
    <row r="29" spans="1:29" s="59" customFormat="1" ht="15.75" customHeight="1">
      <c r="A29" s="529" t="s">
        <v>359</v>
      </c>
      <c r="B29" s="522" t="s">
        <v>115</v>
      </c>
      <c r="C29" s="112" t="s">
        <v>33</v>
      </c>
      <c r="D29" s="36">
        <v>1</v>
      </c>
      <c r="E29" s="36">
        <v>1</v>
      </c>
      <c r="F29" s="36">
        <v>0</v>
      </c>
      <c r="G29" s="36">
        <v>37</v>
      </c>
      <c r="H29" s="36">
        <v>0</v>
      </c>
      <c r="I29" s="36">
        <v>0</v>
      </c>
      <c r="J29" s="36">
        <v>0</v>
      </c>
      <c r="K29" s="36"/>
      <c r="L29" s="36"/>
      <c r="M29" s="36"/>
      <c r="N29" s="36"/>
      <c r="O29" s="36"/>
      <c r="P29" s="36"/>
      <c r="Q29" s="36">
        <v>0</v>
      </c>
      <c r="R29" s="36">
        <v>0</v>
      </c>
      <c r="S29" s="36">
        <v>0</v>
      </c>
      <c r="T29" s="36">
        <v>0</v>
      </c>
      <c r="U29" s="36">
        <v>1</v>
      </c>
      <c r="V29" s="36">
        <v>0</v>
      </c>
      <c r="W29" s="36">
        <v>0</v>
      </c>
      <c r="X29" s="36">
        <v>0</v>
      </c>
      <c r="Y29" s="36">
        <v>0</v>
      </c>
      <c r="Z29" s="36">
        <v>0</v>
      </c>
      <c r="AA29" s="36">
        <v>1</v>
      </c>
      <c r="AB29" s="36">
        <v>0</v>
      </c>
      <c r="AC29" s="36">
        <v>0</v>
      </c>
    </row>
    <row r="30" spans="1:29" s="59" customFormat="1" ht="15.75" customHeight="1">
      <c r="A30" s="530"/>
      <c r="B30" s="526"/>
      <c r="C30" s="79" t="s">
        <v>34</v>
      </c>
      <c r="D30" s="30">
        <v>1</v>
      </c>
      <c r="E30" s="30">
        <v>1</v>
      </c>
      <c r="F30" s="39">
        <v>0</v>
      </c>
      <c r="G30" s="38">
        <v>37</v>
      </c>
      <c r="H30" s="38">
        <v>0</v>
      </c>
      <c r="I30" s="38">
        <v>0</v>
      </c>
      <c r="J30" s="38">
        <v>0</v>
      </c>
      <c r="K30" s="38"/>
      <c r="L30" s="38"/>
      <c r="M30" s="38"/>
      <c r="N30" s="38"/>
      <c r="O30" s="38"/>
      <c r="P30" s="39"/>
      <c r="Q30" s="39">
        <v>0</v>
      </c>
      <c r="R30" s="39">
        <v>0</v>
      </c>
      <c r="S30" s="39">
        <v>0</v>
      </c>
      <c r="T30" s="30">
        <v>0</v>
      </c>
      <c r="U30" s="41">
        <v>1</v>
      </c>
      <c r="V30" s="41">
        <v>0</v>
      </c>
      <c r="W30" s="41">
        <v>0</v>
      </c>
      <c r="X30" s="41">
        <v>0</v>
      </c>
      <c r="Y30" s="41">
        <v>0</v>
      </c>
      <c r="Z30" s="41">
        <v>0</v>
      </c>
      <c r="AA30" s="41">
        <v>1</v>
      </c>
      <c r="AB30" s="41">
        <v>0</v>
      </c>
      <c r="AC30" s="41">
        <v>0</v>
      </c>
    </row>
    <row r="31" spans="1:29" s="59" customFormat="1" ht="15.75" customHeight="1">
      <c r="A31" s="530"/>
      <c r="B31" s="526"/>
      <c r="C31" s="79" t="s">
        <v>35</v>
      </c>
      <c r="D31" s="30">
        <v>0</v>
      </c>
      <c r="E31" s="30">
        <v>0</v>
      </c>
      <c r="F31" s="39">
        <v>0</v>
      </c>
      <c r="G31" s="38">
        <v>0</v>
      </c>
      <c r="H31" s="38">
        <v>0</v>
      </c>
      <c r="I31" s="38">
        <v>0</v>
      </c>
      <c r="J31" s="38">
        <v>0</v>
      </c>
      <c r="K31" s="38"/>
      <c r="L31" s="38"/>
      <c r="M31" s="38"/>
      <c r="N31" s="38"/>
      <c r="O31" s="38"/>
      <c r="P31" s="39"/>
      <c r="Q31" s="39">
        <v>0</v>
      </c>
      <c r="R31" s="39">
        <v>0</v>
      </c>
      <c r="S31" s="39">
        <v>0</v>
      </c>
      <c r="T31" s="30">
        <v>0</v>
      </c>
      <c r="U31" s="41">
        <v>0</v>
      </c>
      <c r="V31" s="41">
        <v>0</v>
      </c>
      <c r="W31" s="41">
        <v>0</v>
      </c>
      <c r="X31" s="41">
        <v>0</v>
      </c>
      <c r="Y31" s="41">
        <v>0</v>
      </c>
      <c r="Z31" s="41">
        <v>0</v>
      </c>
      <c r="AA31" s="41">
        <v>0</v>
      </c>
      <c r="AB31" s="41">
        <v>0</v>
      </c>
      <c r="AC31" s="41">
        <v>0</v>
      </c>
    </row>
    <row r="32" spans="1:29" s="59" customFormat="1" ht="15.75" customHeight="1">
      <c r="A32" s="534" t="s">
        <v>629</v>
      </c>
      <c r="B32" s="526" t="s">
        <v>199</v>
      </c>
      <c r="C32" s="112" t="s">
        <v>116</v>
      </c>
      <c r="D32" s="36">
        <v>1</v>
      </c>
      <c r="E32" s="36">
        <v>1</v>
      </c>
      <c r="F32" s="36">
        <v>0</v>
      </c>
      <c r="G32" s="36">
        <v>37</v>
      </c>
      <c r="H32" s="36">
        <v>0</v>
      </c>
      <c r="I32" s="36">
        <v>0</v>
      </c>
      <c r="J32" s="36">
        <v>0</v>
      </c>
      <c r="K32" s="36"/>
      <c r="L32" s="36"/>
      <c r="M32" s="36"/>
      <c r="N32" s="36"/>
      <c r="O32" s="36"/>
      <c r="P32" s="36"/>
      <c r="Q32" s="36">
        <v>0</v>
      </c>
      <c r="R32" s="36">
        <v>0</v>
      </c>
      <c r="S32" s="36">
        <v>0</v>
      </c>
      <c r="T32" s="36">
        <v>0</v>
      </c>
      <c r="U32" s="36">
        <v>1</v>
      </c>
      <c r="V32" s="36">
        <v>0</v>
      </c>
      <c r="W32" s="36">
        <v>0</v>
      </c>
      <c r="X32" s="36">
        <v>0</v>
      </c>
      <c r="Y32" s="36">
        <v>0</v>
      </c>
      <c r="Z32" s="36">
        <v>0</v>
      </c>
      <c r="AA32" s="36">
        <v>1</v>
      </c>
      <c r="AB32" s="36">
        <v>0</v>
      </c>
      <c r="AC32" s="36">
        <v>0</v>
      </c>
    </row>
    <row r="33" spans="1:29" s="59" customFormat="1" ht="15.75" customHeight="1">
      <c r="A33" s="534"/>
      <c r="B33" s="526"/>
      <c r="C33" s="79" t="s">
        <v>34</v>
      </c>
      <c r="D33" s="30">
        <v>1</v>
      </c>
      <c r="E33" s="30">
        <v>1</v>
      </c>
      <c r="F33" s="39">
        <v>0</v>
      </c>
      <c r="G33" s="38">
        <v>37</v>
      </c>
      <c r="H33" s="38">
        <v>0</v>
      </c>
      <c r="I33" s="38">
        <v>0</v>
      </c>
      <c r="J33" s="38">
        <v>0</v>
      </c>
      <c r="K33" s="38"/>
      <c r="L33" s="38"/>
      <c r="M33" s="38"/>
      <c r="N33" s="38"/>
      <c r="O33" s="38"/>
      <c r="P33" s="39"/>
      <c r="Q33" s="39">
        <v>0</v>
      </c>
      <c r="R33" s="39">
        <v>0</v>
      </c>
      <c r="S33" s="39">
        <v>0</v>
      </c>
      <c r="T33" s="30">
        <v>0</v>
      </c>
      <c r="U33" s="41">
        <v>1</v>
      </c>
      <c r="V33" s="41">
        <v>0</v>
      </c>
      <c r="W33" s="41">
        <v>0</v>
      </c>
      <c r="X33" s="41">
        <v>0</v>
      </c>
      <c r="Y33" s="41">
        <v>0</v>
      </c>
      <c r="Z33" s="41">
        <v>0</v>
      </c>
      <c r="AA33" s="41">
        <v>1</v>
      </c>
      <c r="AB33" s="41">
        <v>0</v>
      </c>
      <c r="AC33" s="41">
        <v>0</v>
      </c>
    </row>
    <row r="34" spans="1:29" s="59" customFormat="1" ht="15.75" customHeight="1">
      <c r="A34" s="535"/>
      <c r="B34" s="526"/>
      <c r="C34" s="79" t="s">
        <v>35</v>
      </c>
      <c r="D34" s="30">
        <v>0</v>
      </c>
      <c r="E34" s="30">
        <v>0</v>
      </c>
      <c r="F34" s="39">
        <v>0</v>
      </c>
      <c r="G34" s="38">
        <v>0</v>
      </c>
      <c r="H34" s="38">
        <v>0</v>
      </c>
      <c r="I34" s="38">
        <v>0</v>
      </c>
      <c r="J34" s="38">
        <v>0</v>
      </c>
      <c r="K34" s="38"/>
      <c r="L34" s="38"/>
      <c r="M34" s="38"/>
      <c r="N34" s="38"/>
      <c r="O34" s="38"/>
      <c r="P34" s="39"/>
      <c r="Q34" s="39">
        <v>0</v>
      </c>
      <c r="R34" s="39">
        <v>0</v>
      </c>
      <c r="S34" s="39">
        <v>0</v>
      </c>
      <c r="T34" s="30">
        <v>0</v>
      </c>
      <c r="U34" s="41">
        <v>0</v>
      </c>
      <c r="V34" s="41">
        <v>0</v>
      </c>
      <c r="W34" s="41">
        <v>0</v>
      </c>
      <c r="X34" s="41">
        <v>0</v>
      </c>
      <c r="Y34" s="41">
        <v>0</v>
      </c>
      <c r="Z34" s="41">
        <v>0</v>
      </c>
      <c r="AA34" s="41">
        <v>0</v>
      </c>
      <c r="AB34" s="41">
        <v>0</v>
      </c>
      <c r="AC34" s="41">
        <v>0</v>
      </c>
    </row>
    <row r="35" spans="1:29" s="54" customFormat="1" ht="15.75" customHeight="1">
      <c r="A35" s="536" t="s">
        <v>360</v>
      </c>
      <c r="B35" s="522" t="s">
        <v>115</v>
      </c>
      <c r="C35" s="112" t="s">
        <v>33</v>
      </c>
      <c r="D35" s="37">
        <f>D38+D41+D44+'18(續2)'!D5+'18(續2)'!D8+'18(續2)'!D11+'18(續2)'!D14+'18(續2)'!D17+'18(續2)'!D20+'18(續2)'!D23</f>
        <v>10237</v>
      </c>
      <c r="E35" s="37">
        <f>E38+E41+E44+'18(續2)'!E5+'18(續2)'!E8+'18(續2)'!E11+'18(續2)'!E14+'18(續2)'!E17+'18(續2)'!E20+'18(續2)'!E23</f>
        <v>10229</v>
      </c>
      <c r="F35" s="37">
        <f>F38+F41+F44+'18(續2)'!F5+'18(續2)'!F8+'18(續2)'!F11+'18(續2)'!F14+'18(續2)'!F17+'18(續2)'!F20+'18(續2)'!F23</f>
        <v>8</v>
      </c>
      <c r="G35" s="37">
        <f>(D38*G38+D41*G41+D44*G44+'18(續2)'!D5*'18(續2)'!G5+'18(續2)'!D8*'18(續2)'!G8+'18(續2)'!D11*'18(續2)'!G11+'18(續2)'!D14*'18(續2)'!G14+'18(續2)'!D17*'18(續2)'!G17+'18(續2)'!D20*'18(續2)'!G20+'18(續2)'!D23*'18(續2)'!G23)/D35</f>
        <v>29.78665624694735</v>
      </c>
      <c r="H35" s="37">
        <f>H38+H41+H44+'18(續2)'!H5+'18(續2)'!H8+'18(續2)'!H11+'18(續2)'!H14+'18(續2)'!H17+'18(續2)'!H20+'18(續2)'!H23</f>
        <v>0</v>
      </c>
      <c r="I35" s="37">
        <f>I38+I41+I44+'18(續2)'!I5+'18(續2)'!I8+'18(續2)'!I11+'18(續2)'!I14+'18(續2)'!I17+'18(續2)'!I20+'18(續2)'!I23</f>
        <v>34</v>
      </c>
      <c r="J35" s="37">
        <f>J38+J41+J44+'18(續2)'!J5+'18(續2)'!J8+'18(續2)'!J11+'18(續2)'!J14+'18(續2)'!J17+'18(續2)'!J20+'18(續2)'!J23</f>
        <v>318</v>
      </c>
      <c r="K35" s="37">
        <f>K38+K41+K44+'18(續2)'!K5+'18(續2)'!K8+'18(續2)'!K11+'18(續2)'!K14+'18(續2)'!K17+'18(續2)'!K20+'18(續2)'!K23</f>
        <v>213</v>
      </c>
      <c r="L35" s="37">
        <f>L38+L41+L44+'18(續2)'!L5+'18(續2)'!L8+'18(續2)'!L11+'18(續2)'!L14+'18(續2)'!L17+'18(續2)'!L20+'18(續2)'!L23</f>
        <v>117</v>
      </c>
      <c r="M35" s="37">
        <f>M38+M41+M44+'18(續2)'!M5+'18(續2)'!M8+'18(續2)'!M11+'18(續2)'!M14+'18(續2)'!M17+'18(續2)'!M20+'18(續2)'!M23</f>
        <v>19</v>
      </c>
      <c r="N35" s="37">
        <f>N38+N41+N44+'18(續2)'!N5+'18(續2)'!N8+'18(續2)'!N11+'18(續2)'!N14+'18(續2)'!N17+'18(續2)'!N20+'18(續2)'!N23</f>
        <v>3</v>
      </c>
      <c r="O35" s="37">
        <f>O38+O41+O44+'18(續2)'!O5+'18(續2)'!O8+'18(續2)'!O11+'18(續2)'!O14+'18(續2)'!O17+'18(續2)'!O20+'18(續2)'!O23</f>
        <v>0</v>
      </c>
      <c r="P35" s="37">
        <f>P38+P41+P44+'18(續2)'!P5+'18(續2)'!P8+'18(續2)'!P11+'18(續2)'!P14+'18(續2)'!P17+'18(續2)'!P20+'18(續2)'!P23</f>
        <v>0</v>
      </c>
      <c r="Q35" s="37">
        <f>Q38+Q41+Q44+'18(續2)'!Q5+'18(續2)'!Q8+'18(續2)'!Q11+'18(續2)'!Q14+'18(續2)'!Q17+'18(續2)'!Q20+'18(續2)'!Q23</f>
        <v>1</v>
      </c>
      <c r="R35" s="37">
        <f>R38+R41+R44+'18(續2)'!R5+'18(續2)'!R8+'18(續2)'!R11+'18(續2)'!R14+'18(續2)'!R17+'18(續2)'!R20+'18(續2)'!R23</f>
        <v>784</v>
      </c>
      <c r="S35" s="37">
        <f>S38+S41+S44+'18(續2)'!S5+'18(續2)'!S8+'18(續2)'!S11+'18(續2)'!S14+'18(續2)'!S17+'18(續2)'!S20+'18(續2)'!S23</f>
        <v>4570</v>
      </c>
      <c r="T35" s="37">
        <f>T38+T41+T44+'18(續2)'!T5+'18(續2)'!T8+'18(續2)'!T11+'18(續2)'!T14+'18(續2)'!T17+'18(續2)'!T20+'18(續2)'!T23</f>
        <v>2964</v>
      </c>
      <c r="U35" s="37">
        <f>U38+U41+U44+'18(續2)'!U5+'18(續2)'!U8+'18(續2)'!U11+'18(續2)'!U14+'18(續2)'!U17+'18(續2)'!U20+'18(續2)'!U23</f>
        <v>1400</v>
      </c>
      <c r="V35" s="37">
        <f>V38+V41+V44+'18(續2)'!V5+'18(續2)'!V8+'18(續2)'!V11+'18(續2)'!V14+'18(續2)'!V17+'18(續2)'!V20+'18(續2)'!V23</f>
        <v>408</v>
      </c>
      <c r="W35" s="37">
        <f>W38+W41+W44+'18(續2)'!W5+'18(續2)'!W8+'18(續2)'!W11+'18(續2)'!W14+'18(續2)'!W17+'18(續2)'!W20+'18(續2)'!W23</f>
        <v>89</v>
      </c>
      <c r="X35" s="37">
        <f>X38+X41+X44+'18(續2)'!X5+'18(續2)'!X8+'18(續2)'!X11+'18(續2)'!X14+'18(續2)'!X17+'18(續2)'!X20+'18(續2)'!X23</f>
        <v>15</v>
      </c>
      <c r="Y35" s="37">
        <f>Y38+Y41+Y44+'18(續2)'!Y5+'18(續2)'!Y8+'18(續2)'!Y11+'18(續2)'!Y14+'18(續2)'!Y17+'18(續2)'!Y20+'18(續2)'!Y23</f>
        <v>6</v>
      </c>
      <c r="Z35" s="37">
        <f>Z38+Z41+Z44+'18(續2)'!Z5+'18(續2)'!Z8+'18(續2)'!Z11+'18(續2)'!Z14+'18(續2)'!Z17+'18(續2)'!Z20+'18(續2)'!Z23</f>
        <v>512</v>
      </c>
      <c r="AA35" s="37">
        <f>AA38+AA41+AA44+'18(續2)'!AA5+'18(續2)'!AA8+'18(續2)'!AA11+'18(續2)'!AA14+'18(續2)'!AA17+'18(續2)'!AA20+'18(續2)'!AA23</f>
        <v>8934</v>
      </c>
      <c r="AB35" s="37">
        <f>AB38+AB41+AB44+'18(續2)'!AB5+'18(續2)'!AB8+'18(續2)'!AB11+'18(續2)'!AB14+'18(續2)'!AB17+'18(續2)'!AB20+'18(續2)'!AB23</f>
        <v>790</v>
      </c>
      <c r="AC35" s="37">
        <f>AC38+AC41+AC44+'18(續2)'!AC5+'18(續2)'!AC8+'18(續2)'!AC11+'18(續2)'!AC14+'18(續2)'!AC17+'18(續2)'!AC20+'18(續2)'!AC23</f>
        <v>1</v>
      </c>
    </row>
    <row r="36" spans="1:29" s="54" customFormat="1" ht="15.75" customHeight="1">
      <c r="A36" s="536"/>
      <c r="B36" s="526"/>
      <c r="C36" s="79" t="s">
        <v>34</v>
      </c>
      <c r="D36" s="6">
        <f>D39+D42+D45+'18(續2)'!D6+'18(續2)'!D9+'18(續2)'!D12+'18(續2)'!D15+'18(續2)'!D18+'18(續2)'!D21+'18(續2)'!D24</f>
        <v>5591</v>
      </c>
      <c r="E36" s="6">
        <f>E39+E42+E45+'18(續2)'!E6+'18(續2)'!E9+'18(續2)'!E12+'18(續2)'!E15+'18(續2)'!E18+'18(續2)'!E21+'18(續2)'!E24</f>
        <v>5586</v>
      </c>
      <c r="F36" s="6">
        <f>F39+F42+F45+'18(續2)'!F6+'18(續2)'!F9+'18(續2)'!F12+'18(續2)'!F15+'18(續2)'!F18+'18(續2)'!F21+'18(續2)'!F24</f>
        <v>5</v>
      </c>
      <c r="G36" s="6">
        <f>(D39*G39+D42*G42+D45*G45+'18(續2)'!D6*'18(續2)'!G6+'18(續2)'!D9*'18(續2)'!G9+'18(續2)'!D12*'18(續2)'!G12+'18(續2)'!D15*'18(續2)'!G15+'18(續2)'!D18*'18(續2)'!G18+'18(續2)'!D21*'18(續2)'!G21+'18(續2)'!D24*'18(續2)'!G24)/D36</f>
        <v>30.95009837238419</v>
      </c>
      <c r="H36" s="6">
        <f>H39+H42+H45+'18(續2)'!H6+'18(續2)'!H9+'18(續2)'!H12+'18(續2)'!H15+'18(續2)'!H18+'18(續2)'!H21+'18(續2)'!H24</f>
        <v>0</v>
      </c>
      <c r="I36" s="6">
        <f>I39+I42+I45+'18(續2)'!I6+'18(續2)'!I9+'18(續2)'!I12+'18(續2)'!I15+'18(續2)'!I18+'18(續2)'!I21+'18(續2)'!I24</f>
        <v>8</v>
      </c>
      <c r="J36" s="6">
        <f>J39+J42+J45+'18(續2)'!J6+'18(續2)'!J9+'18(續2)'!J12+'18(續2)'!J15+'18(續2)'!J18+'18(續2)'!J21+'18(續2)'!J24</f>
        <v>178</v>
      </c>
      <c r="K36" s="6">
        <f>K39+K42+K45+'18(續2)'!K6+'18(續2)'!K9+'18(續2)'!K12+'18(續2)'!K15+'18(續2)'!K18+'18(續2)'!K21+'18(續2)'!K24</f>
        <v>147</v>
      </c>
      <c r="L36" s="6">
        <f>L39+L42+L45+'18(續2)'!L6+'18(續2)'!L9+'18(續2)'!L12+'18(續2)'!L15+'18(續2)'!L18+'18(續2)'!L21+'18(續2)'!L24</f>
        <v>93</v>
      </c>
      <c r="M36" s="6">
        <f>M39+M42+M45+'18(續2)'!M6+'18(續2)'!M9+'18(續2)'!M12+'18(續2)'!M15+'18(續2)'!M18+'18(續2)'!M21+'18(續2)'!M24</f>
        <v>16</v>
      </c>
      <c r="N36" s="6">
        <f>N39+N42+N45+'18(續2)'!N6+'18(續2)'!N9+'18(續2)'!N12+'18(續2)'!N15+'18(續2)'!N18+'18(續2)'!N21+'18(續2)'!N24</f>
        <v>1</v>
      </c>
      <c r="O36" s="6">
        <f>O39+O42+O45+'18(續2)'!O6+'18(續2)'!O9+'18(續2)'!O12+'18(續2)'!O15+'18(續2)'!O18+'18(續2)'!O21+'18(續2)'!O24</f>
        <v>0</v>
      </c>
      <c r="P36" s="6">
        <f>P39+P42+P45+'18(續2)'!P6+'18(續2)'!P9+'18(續2)'!P12+'18(續2)'!P15+'18(續2)'!P18+'18(續2)'!P21+'18(續2)'!P24</f>
        <v>0</v>
      </c>
      <c r="Q36" s="6">
        <f>Q39+Q42+Q45+'18(續2)'!Q6+'18(續2)'!Q9+'18(續2)'!Q12+'18(續2)'!Q15+'18(續2)'!Q18+'18(續2)'!Q21+'18(續2)'!Q24</f>
        <v>0</v>
      </c>
      <c r="R36" s="6">
        <f>R39+R42+R45+'18(續2)'!R6+'18(續2)'!R9+'18(續2)'!R12+'18(續2)'!R15+'18(續2)'!R18+'18(續2)'!R21+'18(續2)'!R24</f>
        <v>248</v>
      </c>
      <c r="S36" s="6">
        <f>S39+S42+S45+'18(續2)'!S6+'18(續2)'!S9+'18(續2)'!S12+'18(續2)'!S15+'18(續2)'!S18+'18(續2)'!S21+'18(續2)'!S24</f>
        <v>2138</v>
      </c>
      <c r="T36" s="6">
        <f>T39+T42+T45+'18(續2)'!T6+'18(續2)'!T9+'18(續2)'!T12+'18(續2)'!T15+'18(續2)'!T18+'18(續2)'!T21+'18(續2)'!T24</f>
        <v>1840</v>
      </c>
      <c r="U36" s="6">
        <f>U39+U42+U45+'18(續2)'!U6+'18(續2)'!U9+'18(續2)'!U12+'18(續2)'!U15+'18(續2)'!U18+'18(續2)'!U21+'18(續2)'!U24</f>
        <v>1009</v>
      </c>
      <c r="V36" s="6">
        <f>V39+V42+V45+'18(續2)'!V6+'18(續2)'!V9+'18(續2)'!V12+'18(續2)'!V15+'18(續2)'!V18+'18(續2)'!V21+'18(續2)'!V24</f>
        <v>282</v>
      </c>
      <c r="W36" s="6">
        <f>W39+W42+W45+'18(續2)'!W6+'18(續2)'!W9+'18(續2)'!W12+'18(續2)'!W15+'18(續2)'!W18+'18(續2)'!W21+'18(續2)'!W24</f>
        <v>56</v>
      </c>
      <c r="X36" s="6">
        <f>X39+X42+X45+'18(續2)'!X6+'18(續2)'!X9+'18(續2)'!X12+'18(續2)'!X15+'18(續2)'!X18+'18(續2)'!X21+'18(續2)'!X24</f>
        <v>12</v>
      </c>
      <c r="Y36" s="6">
        <f>Y39+Y42+Y45+'18(續2)'!Y6+'18(續2)'!Y9+'18(續2)'!Y12+'18(續2)'!Y15+'18(續2)'!Y18+'18(續2)'!Y21+'18(續2)'!Y24</f>
        <v>6</v>
      </c>
      <c r="Z36" s="6">
        <f>Z39+Z42+Z45+'18(續2)'!Z6+'18(續2)'!Z9+'18(續2)'!Z12+'18(續2)'!Z15+'18(續2)'!Z18+'18(續2)'!Z21+'18(續2)'!Z24</f>
        <v>337</v>
      </c>
      <c r="AA36" s="6">
        <f>AA39+AA42+AA45+'18(續2)'!AA6+'18(續2)'!AA9+'18(續2)'!AA12+'18(續2)'!AA15+'18(續2)'!AA18+'18(續2)'!AA21+'18(續2)'!AA24</f>
        <v>4721</v>
      </c>
      <c r="AB36" s="6">
        <f>AB39+AB42+AB45+'18(續2)'!AB6+'18(續2)'!AB9+'18(續2)'!AB12+'18(續2)'!AB15+'18(續2)'!AB18+'18(續2)'!AB21+'18(續2)'!AB24</f>
        <v>532</v>
      </c>
      <c r="AC36" s="6">
        <f>AC39+AC42+AC45+'18(續2)'!AC6+'18(續2)'!AC9+'18(續2)'!AC12+'18(續2)'!AC15+'18(續2)'!AC18+'18(續2)'!AC21+'18(續2)'!AC24</f>
        <v>1</v>
      </c>
    </row>
    <row r="37" spans="1:29" s="54" customFormat="1" ht="15.75" customHeight="1">
      <c r="A37" s="536"/>
      <c r="B37" s="526"/>
      <c r="C37" s="79" t="s">
        <v>35</v>
      </c>
      <c r="D37" s="6">
        <f>D40+D43+D46+'18(續2)'!D7+'18(續2)'!D10+'18(續2)'!D13+'18(續2)'!D16+'18(續2)'!D19+'18(續2)'!D22+'18(續2)'!D25</f>
        <v>4646</v>
      </c>
      <c r="E37" s="6">
        <f>E40+E43+E46+'18(續2)'!E7+'18(續2)'!E10+'18(續2)'!E13+'18(續2)'!E16+'18(續2)'!E19+'18(續2)'!E22+'18(續2)'!E25</f>
        <v>4643</v>
      </c>
      <c r="F37" s="6">
        <f>F40+F43+F46+'18(續2)'!F7+'18(續2)'!F10+'18(續2)'!F13+'18(續2)'!F16+'18(續2)'!F19+'18(續2)'!F22+'18(續2)'!F25</f>
        <v>3</v>
      </c>
      <c r="G37" s="6">
        <f>(D40*G40+D43*G43+D46*G46+'18(續2)'!D7*'18(續2)'!G7+'18(續2)'!D10*'18(續2)'!G10+'18(續2)'!D13*'18(續2)'!G13+'18(續2)'!D16*'18(續2)'!G16+'18(續2)'!D19*'18(續2)'!G19+'18(續2)'!D22*'18(續2)'!G22+'18(續2)'!D25*'18(續2)'!G25)/D37</f>
        <v>28.52453723633233</v>
      </c>
      <c r="H37" s="6">
        <f>H40+H43+H46+'18(續2)'!H7+'18(續2)'!H10+'18(續2)'!H13+'18(續2)'!H16+'18(續2)'!H19+'18(續2)'!H22+'18(續2)'!H25</f>
        <v>0</v>
      </c>
      <c r="I37" s="6">
        <f>I40+I43+I46+'18(續2)'!I7+'18(續2)'!I10+'18(續2)'!I13+'18(續2)'!I16+'18(續2)'!I19+'18(續2)'!I22+'18(續2)'!I25</f>
        <v>26</v>
      </c>
      <c r="J37" s="6">
        <f>J40+J43+J46+'18(續2)'!J7+'18(續2)'!J10+'18(續2)'!J13+'18(續2)'!J16+'18(續2)'!J19+'18(續2)'!J22+'18(續2)'!J25</f>
        <v>140</v>
      </c>
      <c r="K37" s="6">
        <f>K40+K43+K46+'18(續2)'!K7+'18(續2)'!K10+'18(續2)'!K13+'18(續2)'!K16+'18(續2)'!K19+'18(續2)'!K22+'18(續2)'!K25</f>
        <v>66</v>
      </c>
      <c r="L37" s="6">
        <f>L40+L43+L46+'18(續2)'!L7+'18(續2)'!L10+'18(續2)'!L13+'18(續2)'!L16+'18(續2)'!L19+'18(續2)'!L22+'18(續2)'!L25</f>
        <v>24</v>
      </c>
      <c r="M37" s="6">
        <f>M40+M43+M46+'18(續2)'!M7+'18(續2)'!M10+'18(續2)'!M13+'18(續2)'!M16+'18(續2)'!M19+'18(續2)'!M22+'18(續2)'!M25</f>
        <v>3</v>
      </c>
      <c r="N37" s="6">
        <f>N40+N43+N46+'18(續2)'!N7+'18(續2)'!N10+'18(續2)'!N13+'18(續2)'!N16+'18(續2)'!N19+'18(續2)'!N22+'18(續2)'!N25</f>
        <v>2</v>
      </c>
      <c r="O37" s="6">
        <f>O40+O43+O46+'18(續2)'!O7+'18(續2)'!O10+'18(續2)'!O13+'18(續2)'!O16+'18(續2)'!O19+'18(續2)'!O22+'18(續2)'!O25</f>
        <v>0</v>
      </c>
      <c r="P37" s="6">
        <f>P40+P43+P46+'18(續2)'!P7+'18(續2)'!P10+'18(續2)'!P13+'18(續2)'!P16+'18(續2)'!P19+'18(續2)'!P22+'18(續2)'!P25</f>
        <v>0</v>
      </c>
      <c r="Q37" s="6">
        <f>Q40+Q43+Q46+'18(續2)'!Q7+'18(續2)'!Q10+'18(續2)'!Q13+'18(續2)'!Q16+'18(續2)'!Q19+'18(續2)'!Q22+'18(續2)'!Q25</f>
        <v>1</v>
      </c>
      <c r="R37" s="6">
        <f>R40+R43+R46+'18(續2)'!R7+'18(續2)'!R10+'18(續2)'!R13+'18(續2)'!R16+'18(續2)'!R19+'18(續2)'!R22+'18(續2)'!R25</f>
        <v>536</v>
      </c>
      <c r="S37" s="6">
        <f>S40+S43+S46+'18(續2)'!S7+'18(續2)'!S10+'18(續2)'!S13+'18(續2)'!S16+'18(續2)'!S19+'18(續2)'!S22+'18(續2)'!S25</f>
        <v>2432</v>
      </c>
      <c r="T37" s="6">
        <f>T40+T43+T46+'18(續2)'!T7+'18(續2)'!T10+'18(續2)'!T13+'18(續2)'!T16+'18(續2)'!T19+'18(續2)'!T22+'18(續2)'!T25</f>
        <v>1124</v>
      </c>
      <c r="U37" s="6">
        <f>U40+U43+U46+'18(續2)'!U7+'18(續2)'!U10+'18(續2)'!U13+'18(續2)'!U16+'18(續2)'!U19+'18(續2)'!U22+'18(續2)'!U25</f>
        <v>391</v>
      </c>
      <c r="V37" s="6">
        <f>V40+V43+V46+'18(續2)'!V7+'18(續2)'!V10+'18(續2)'!V13+'18(續2)'!V16+'18(續2)'!V19+'18(續2)'!V22+'18(續2)'!V25</f>
        <v>126</v>
      </c>
      <c r="W37" s="6">
        <f>W40+W43+W46+'18(續2)'!W7+'18(續2)'!W10+'18(續2)'!W13+'18(續2)'!W16+'18(續2)'!W19+'18(續2)'!W22+'18(續2)'!W25</f>
        <v>33</v>
      </c>
      <c r="X37" s="6">
        <f>X40+X43+X46+'18(續2)'!X7+'18(續2)'!X10+'18(續2)'!X13+'18(續2)'!X16+'18(續2)'!X19+'18(續2)'!X22+'18(續2)'!X25</f>
        <v>3</v>
      </c>
      <c r="Y37" s="6">
        <f>Y40+Y43+Y46+'18(續2)'!Y7+'18(續2)'!Y10+'18(續2)'!Y13+'18(續2)'!Y16+'18(續2)'!Y19+'18(續2)'!Y22+'18(續2)'!Y25</f>
        <v>0</v>
      </c>
      <c r="Z37" s="6">
        <f>Z40+Z43+Z46+'18(續2)'!Z7+'18(續2)'!Z10+'18(續2)'!Z13+'18(續2)'!Z16+'18(續2)'!Z19+'18(續2)'!Z22+'18(續2)'!Z25</f>
        <v>175</v>
      </c>
      <c r="AA37" s="6">
        <f>AA40+AA43+AA46+'18(續2)'!AA7+'18(續2)'!AA10+'18(續2)'!AA13+'18(續2)'!AA16+'18(續2)'!AA19+'18(續2)'!AA22+'18(續2)'!AA25</f>
        <v>4213</v>
      </c>
      <c r="AB37" s="6">
        <f>AB40+AB43+AB46+'18(續2)'!AB7+'18(續2)'!AB10+'18(續2)'!AB13+'18(續2)'!AB16+'18(續2)'!AB19+'18(續2)'!AB22+'18(續2)'!AB25</f>
        <v>258</v>
      </c>
      <c r="AC37" s="6">
        <f>AC40+AC43+AC46+'18(續2)'!AC7+'18(續2)'!AC10+'18(續2)'!AC13+'18(續2)'!AC16+'18(續2)'!AC19+'18(續2)'!AC22+'18(續2)'!AC25</f>
        <v>0</v>
      </c>
    </row>
    <row r="38" spans="1:29" s="54" customFormat="1" ht="15.75" customHeight="1">
      <c r="A38" s="536"/>
      <c r="B38" s="482" t="s">
        <v>198</v>
      </c>
      <c r="C38" s="112" t="s">
        <v>116</v>
      </c>
      <c r="D38" s="36">
        <v>717</v>
      </c>
      <c r="E38" s="36">
        <v>715</v>
      </c>
      <c r="F38" s="36">
        <v>2</v>
      </c>
      <c r="G38" s="36">
        <v>29</v>
      </c>
      <c r="H38" s="36"/>
      <c r="I38" s="36"/>
      <c r="J38" s="36"/>
      <c r="K38" s="36"/>
      <c r="L38" s="36"/>
      <c r="M38" s="36"/>
      <c r="N38" s="36"/>
      <c r="O38" s="36"/>
      <c r="P38" s="36"/>
      <c r="Q38" s="36">
        <v>0</v>
      </c>
      <c r="R38" s="36">
        <v>59</v>
      </c>
      <c r="S38" s="36">
        <v>323</v>
      </c>
      <c r="T38" s="36">
        <v>217</v>
      </c>
      <c r="U38" s="36">
        <v>91</v>
      </c>
      <c r="V38" s="36">
        <v>23</v>
      </c>
      <c r="W38" s="36">
        <v>3</v>
      </c>
      <c r="X38" s="36">
        <v>1</v>
      </c>
      <c r="Y38" s="36">
        <v>0</v>
      </c>
      <c r="Z38" s="36">
        <v>2</v>
      </c>
      <c r="AA38" s="36">
        <v>645</v>
      </c>
      <c r="AB38" s="36">
        <v>70</v>
      </c>
      <c r="AC38" s="36">
        <v>0</v>
      </c>
    </row>
    <row r="39" spans="1:29" s="54" customFormat="1" ht="15.75" customHeight="1">
      <c r="A39" s="449"/>
      <c r="B39" s="483"/>
      <c r="C39" s="79" t="s">
        <v>34</v>
      </c>
      <c r="D39" s="6">
        <v>437</v>
      </c>
      <c r="E39" s="6">
        <v>435</v>
      </c>
      <c r="F39" s="6">
        <v>2</v>
      </c>
      <c r="G39" s="6">
        <v>30</v>
      </c>
      <c r="H39" s="6"/>
      <c r="I39" s="6"/>
      <c r="J39" s="6"/>
      <c r="K39" s="6"/>
      <c r="L39" s="6"/>
      <c r="M39" s="6"/>
      <c r="N39" s="6"/>
      <c r="O39" s="6"/>
      <c r="P39" s="6"/>
      <c r="Q39" s="6">
        <v>0</v>
      </c>
      <c r="R39" s="6">
        <v>20</v>
      </c>
      <c r="S39" s="6">
        <v>175</v>
      </c>
      <c r="T39" s="6">
        <v>147</v>
      </c>
      <c r="U39" s="30">
        <v>71</v>
      </c>
      <c r="V39" s="30">
        <v>22</v>
      </c>
      <c r="W39" s="30">
        <v>2</v>
      </c>
      <c r="X39" s="30">
        <v>0</v>
      </c>
      <c r="Y39" s="30">
        <v>0</v>
      </c>
      <c r="Z39" s="30">
        <v>2</v>
      </c>
      <c r="AA39" s="30">
        <v>389</v>
      </c>
      <c r="AB39" s="30">
        <v>46</v>
      </c>
      <c r="AC39" s="30">
        <v>0</v>
      </c>
    </row>
    <row r="40" spans="1:29" s="54" customFormat="1" ht="15.75" customHeight="1">
      <c r="A40" s="536"/>
      <c r="B40" s="484"/>
      <c r="C40" s="79" t="s">
        <v>35</v>
      </c>
      <c r="D40" s="6">
        <v>280</v>
      </c>
      <c r="E40" s="6">
        <v>280</v>
      </c>
      <c r="F40" s="6">
        <v>0</v>
      </c>
      <c r="G40" s="6">
        <v>28</v>
      </c>
      <c r="H40" s="6"/>
      <c r="I40" s="6"/>
      <c r="J40" s="6"/>
      <c r="K40" s="6"/>
      <c r="L40" s="6"/>
      <c r="M40" s="6"/>
      <c r="N40" s="6"/>
      <c r="O40" s="6"/>
      <c r="P40" s="6"/>
      <c r="Q40" s="6">
        <v>0</v>
      </c>
      <c r="R40" s="6">
        <v>39</v>
      </c>
      <c r="S40" s="6">
        <v>148</v>
      </c>
      <c r="T40" s="6">
        <v>70</v>
      </c>
      <c r="U40" s="30">
        <v>20</v>
      </c>
      <c r="V40" s="30">
        <v>1</v>
      </c>
      <c r="W40" s="30">
        <v>1</v>
      </c>
      <c r="X40" s="30">
        <v>1</v>
      </c>
      <c r="Y40" s="30">
        <v>0</v>
      </c>
      <c r="Z40" s="30">
        <v>0</v>
      </c>
      <c r="AA40" s="30">
        <v>256</v>
      </c>
      <c r="AB40" s="30">
        <v>24</v>
      </c>
      <c r="AC40" s="30">
        <v>0</v>
      </c>
    </row>
    <row r="41" spans="1:29" s="59" customFormat="1" ht="15.75" customHeight="1">
      <c r="A41" s="534" t="s">
        <v>361</v>
      </c>
      <c r="B41" s="482" t="s">
        <v>199</v>
      </c>
      <c r="C41" s="112" t="s">
        <v>116</v>
      </c>
      <c r="D41" s="36">
        <v>704</v>
      </c>
      <c r="E41" s="36">
        <v>704</v>
      </c>
      <c r="F41" s="36">
        <v>0</v>
      </c>
      <c r="G41" s="36">
        <v>30</v>
      </c>
      <c r="H41" s="36">
        <v>0</v>
      </c>
      <c r="I41" s="36">
        <v>34</v>
      </c>
      <c r="J41" s="36">
        <v>318</v>
      </c>
      <c r="K41" s="36">
        <v>213</v>
      </c>
      <c r="L41" s="36">
        <v>117</v>
      </c>
      <c r="M41" s="36">
        <v>19</v>
      </c>
      <c r="N41" s="36">
        <v>3</v>
      </c>
      <c r="O41" s="36">
        <v>0</v>
      </c>
      <c r="P41" s="36">
        <v>0</v>
      </c>
      <c r="Q41" s="36">
        <v>0</v>
      </c>
      <c r="R41" s="36">
        <v>34</v>
      </c>
      <c r="S41" s="36">
        <v>318</v>
      </c>
      <c r="T41" s="36">
        <v>213</v>
      </c>
      <c r="U41" s="36">
        <v>117</v>
      </c>
      <c r="V41" s="36">
        <v>19</v>
      </c>
      <c r="W41" s="36">
        <v>3</v>
      </c>
      <c r="X41" s="36">
        <v>0</v>
      </c>
      <c r="Y41" s="36">
        <v>0</v>
      </c>
      <c r="Z41" s="36">
        <v>9</v>
      </c>
      <c r="AA41" s="36">
        <v>619</v>
      </c>
      <c r="AB41" s="36">
        <v>76</v>
      </c>
      <c r="AC41" s="36">
        <v>0</v>
      </c>
    </row>
    <row r="42" spans="1:29" s="59" customFormat="1" ht="15.75" customHeight="1">
      <c r="A42" s="534"/>
      <c r="B42" s="483"/>
      <c r="C42" s="79" t="s">
        <v>34</v>
      </c>
      <c r="D42" s="6">
        <v>443</v>
      </c>
      <c r="E42" s="6">
        <v>443</v>
      </c>
      <c r="F42" s="6">
        <v>0</v>
      </c>
      <c r="G42" s="6">
        <v>31</v>
      </c>
      <c r="H42" s="6">
        <v>0</v>
      </c>
      <c r="I42" s="6">
        <v>8</v>
      </c>
      <c r="J42" s="6">
        <v>178</v>
      </c>
      <c r="K42" s="6">
        <v>147</v>
      </c>
      <c r="L42" s="6">
        <v>93</v>
      </c>
      <c r="M42" s="6">
        <v>16</v>
      </c>
      <c r="N42" s="6">
        <v>1</v>
      </c>
      <c r="O42" s="6">
        <v>0</v>
      </c>
      <c r="P42" s="6">
        <v>0</v>
      </c>
      <c r="Q42" s="6">
        <v>0</v>
      </c>
      <c r="R42" s="6">
        <v>8</v>
      </c>
      <c r="S42" s="6">
        <v>178</v>
      </c>
      <c r="T42" s="6">
        <v>147</v>
      </c>
      <c r="U42" s="30">
        <v>93</v>
      </c>
      <c r="V42" s="30">
        <v>16</v>
      </c>
      <c r="W42" s="30">
        <v>1</v>
      </c>
      <c r="X42" s="30">
        <v>0</v>
      </c>
      <c r="Y42" s="30">
        <v>0</v>
      </c>
      <c r="Z42" s="30">
        <v>8</v>
      </c>
      <c r="AA42" s="30">
        <v>382</v>
      </c>
      <c r="AB42" s="30">
        <v>53</v>
      </c>
      <c r="AC42" s="30">
        <v>0</v>
      </c>
    </row>
    <row r="43" spans="1:29" s="59" customFormat="1" ht="15.75" customHeight="1">
      <c r="A43" s="534"/>
      <c r="B43" s="484"/>
      <c r="C43" s="79" t="s">
        <v>35</v>
      </c>
      <c r="D43" s="16">
        <v>261</v>
      </c>
      <c r="E43" s="6">
        <v>261</v>
      </c>
      <c r="F43" s="6">
        <v>0</v>
      </c>
      <c r="G43" s="6">
        <v>29</v>
      </c>
      <c r="H43" s="6">
        <v>0</v>
      </c>
      <c r="I43" s="6">
        <v>26</v>
      </c>
      <c r="J43" s="6">
        <v>140</v>
      </c>
      <c r="K43" s="6">
        <v>66</v>
      </c>
      <c r="L43" s="6">
        <v>24</v>
      </c>
      <c r="M43" s="6">
        <v>3</v>
      </c>
      <c r="N43" s="6">
        <v>2</v>
      </c>
      <c r="O43" s="6">
        <v>0</v>
      </c>
      <c r="P43" s="6">
        <v>0</v>
      </c>
      <c r="Q43" s="6">
        <v>0</v>
      </c>
      <c r="R43" s="6">
        <v>26</v>
      </c>
      <c r="S43" s="6">
        <v>140</v>
      </c>
      <c r="T43" s="6">
        <v>66</v>
      </c>
      <c r="U43" s="30">
        <v>24</v>
      </c>
      <c r="V43" s="30">
        <v>3</v>
      </c>
      <c r="W43" s="30">
        <v>2</v>
      </c>
      <c r="X43" s="30">
        <v>0</v>
      </c>
      <c r="Y43" s="30">
        <v>0</v>
      </c>
      <c r="Z43" s="30">
        <v>1</v>
      </c>
      <c r="AA43" s="30">
        <v>237</v>
      </c>
      <c r="AB43" s="30">
        <v>23</v>
      </c>
      <c r="AC43" s="30">
        <v>0</v>
      </c>
    </row>
    <row r="44" spans="1:29" s="59" customFormat="1" ht="15.75" customHeight="1">
      <c r="A44" s="534"/>
      <c r="B44" s="526" t="s">
        <v>201</v>
      </c>
      <c r="C44" s="112" t="s">
        <v>116</v>
      </c>
      <c r="D44" s="35">
        <v>701</v>
      </c>
      <c r="E44" s="36">
        <v>699</v>
      </c>
      <c r="F44" s="36">
        <v>2</v>
      </c>
      <c r="G44" s="36">
        <v>29.5</v>
      </c>
      <c r="H44" s="36"/>
      <c r="I44" s="36"/>
      <c r="J44" s="36"/>
      <c r="K44" s="36"/>
      <c r="L44" s="36"/>
      <c r="M44" s="36"/>
      <c r="N44" s="36"/>
      <c r="O44" s="36"/>
      <c r="P44" s="36"/>
      <c r="Q44" s="36">
        <v>0</v>
      </c>
      <c r="R44" s="36">
        <v>65</v>
      </c>
      <c r="S44" s="36">
        <v>283</v>
      </c>
      <c r="T44" s="36">
        <v>211</v>
      </c>
      <c r="U44" s="36">
        <v>115</v>
      </c>
      <c r="V44" s="36">
        <v>24</v>
      </c>
      <c r="W44" s="36">
        <v>3</v>
      </c>
      <c r="X44" s="36">
        <v>0</v>
      </c>
      <c r="Y44" s="36">
        <v>0</v>
      </c>
      <c r="Z44" s="36">
        <v>13</v>
      </c>
      <c r="AA44" s="36">
        <v>631</v>
      </c>
      <c r="AB44" s="36">
        <v>57</v>
      </c>
      <c r="AC44" s="36">
        <v>0</v>
      </c>
    </row>
    <row r="45" spans="1:29" s="59" customFormat="1" ht="15.75" customHeight="1">
      <c r="A45" s="534"/>
      <c r="B45" s="526"/>
      <c r="C45" s="79" t="s">
        <v>34</v>
      </c>
      <c r="D45" s="6">
        <v>406</v>
      </c>
      <c r="E45" s="6">
        <v>405</v>
      </c>
      <c r="F45" s="6">
        <v>1</v>
      </c>
      <c r="G45" s="6">
        <v>31</v>
      </c>
      <c r="H45" s="6"/>
      <c r="I45" s="6"/>
      <c r="J45" s="6"/>
      <c r="K45" s="6"/>
      <c r="L45" s="6"/>
      <c r="M45" s="6"/>
      <c r="N45" s="6"/>
      <c r="O45" s="6"/>
      <c r="P45" s="6"/>
      <c r="Q45" s="6">
        <v>0</v>
      </c>
      <c r="R45" s="6">
        <v>18</v>
      </c>
      <c r="S45" s="6">
        <v>128</v>
      </c>
      <c r="T45" s="6">
        <v>153</v>
      </c>
      <c r="U45" s="30">
        <v>85</v>
      </c>
      <c r="V45" s="30">
        <v>19</v>
      </c>
      <c r="W45" s="30">
        <v>3</v>
      </c>
      <c r="X45" s="30">
        <v>0</v>
      </c>
      <c r="Y45" s="30">
        <v>0</v>
      </c>
      <c r="Z45" s="30">
        <v>8</v>
      </c>
      <c r="AA45" s="30">
        <v>354</v>
      </c>
      <c r="AB45" s="30">
        <v>44</v>
      </c>
      <c r="AC45" s="30">
        <v>0</v>
      </c>
    </row>
    <row r="46" spans="1:29" s="59" customFormat="1" ht="15.75" customHeight="1">
      <c r="A46" s="534"/>
      <c r="B46" s="526"/>
      <c r="C46" s="79" t="s">
        <v>35</v>
      </c>
      <c r="D46" s="6">
        <v>295</v>
      </c>
      <c r="E46" s="6">
        <v>294</v>
      </c>
      <c r="F46" s="6">
        <v>1</v>
      </c>
      <c r="G46" s="6">
        <v>28</v>
      </c>
      <c r="H46" s="6"/>
      <c r="I46" s="6"/>
      <c r="J46" s="6"/>
      <c r="K46" s="6"/>
      <c r="L46" s="6"/>
      <c r="M46" s="6"/>
      <c r="N46" s="6"/>
      <c r="O46" s="6"/>
      <c r="P46" s="6"/>
      <c r="Q46" s="6">
        <v>0</v>
      </c>
      <c r="R46" s="6">
        <v>47</v>
      </c>
      <c r="S46" s="6">
        <v>155</v>
      </c>
      <c r="T46" s="6">
        <v>58</v>
      </c>
      <c r="U46" s="30">
        <v>30</v>
      </c>
      <c r="V46" s="30">
        <v>5</v>
      </c>
      <c r="W46" s="30">
        <v>0</v>
      </c>
      <c r="X46" s="30">
        <v>0</v>
      </c>
      <c r="Y46" s="30">
        <v>0</v>
      </c>
      <c r="Z46" s="30">
        <v>5</v>
      </c>
      <c r="AA46" s="30">
        <v>277</v>
      </c>
      <c r="AB46" s="30">
        <v>13</v>
      </c>
      <c r="AC46" s="30">
        <v>0</v>
      </c>
    </row>
    <row r="47" spans="21:29" ht="15.75">
      <c r="U47" s="218"/>
      <c r="V47" s="218"/>
      <c r="W47" s="218"/>
      <c r="X47" s="218"/>
      <c r="Y47" s="218"/>
      <c r="Z47" s="218"/>
      <c r="AA47" s="218"/>
      <c r="AB47" s="218"/>
      <c r="AC47" s="218"/>
    </row>
    <row r="49" spans="1:38" ht="15.75">
      <c r="A49" s="467" t="str">
        <f>"-"&amp;Sheet1!D9&amp;"-"</f>
        <v>-68-</v>
      </c>
      <c r="B49" s="467"/>
      <c r="C49" s="467"/>
      <c r="D49" s="467"/>
      <c r="E49" s="467"/>
      <c r="F49" s="467"/>
      <c r="G49" s="467"/>
      <c r="H49" s="467"/>
      <c r="I49" s="467"/>
      <c r="J49" s="467"/>
      <c r="K49" s="467"/>
      <c r="L49" s="467"/>
      <c r="M49" s="467"/>
      <c r="N49" s="467"/>
      <c r="O49" s="467"/>
      <c r="P49" s="467"/>
      <c r="Q49" s="467"/>
      <c r="R49" s="467"/>
      <c r="S49" s="467"/>
      <c r="T49" s="467" t="str">
        <f>"-"&amp;Sheet1!E9&amp;"-"</f>
        <v>-69-</v>
      </c>
      <c r="U49" s="467"/>
      <c r="V49" s="467"/>
      <c r="W49" s="467"/>
      <c r="X49" s="467"/>
      <c r="Y49" s="467"/>
      <c r="Z49" s="467"/>
      <c r="AA49" s="467"/>
      <c r="AB49" s="467"/>
      <c r="AC49" s="467"/>
      <c r="AD49" s="250"/>
      <c r="AE49" s="250"/>
      <c r="AF49" s="250"/>
      <c r="AG49" s="250"/>
      <c r="AH49" s="250"/>
      <c r="AI49" s="250"/>
      <c r="AJ49" s="250"/>
      <c r="AK49" s="250"/>
      <c r="AL49" s="250"/>
    </row>
    <row r="50" spans="22:30" ht="15.75">
      <c r="V50" s="15"/>
      <c r="W50" s="15"/>
      <c r="X50" s="15"/>
      <c r="Y50" s="15"/>
      <c r="Z50" s="15"/>
      <c r="AA50" s="15"/>
      <c r="AB50" s="15"/>
      <c r="AC50" s="15"/>
      <c r="AD50" s="15"/>
    </row>
    <row r="51" spans="22:30" ht="15.75">
      <c r="V51" s="59"/>
      <c r="W51" s="59"/>
      <c r="X51" s="59"/>
      <c r="Y51" s="59"/>
      <c r="Z51" s="59"/>
      <c r="AA51" s="59"/>
      <c r="AB51" s="59"/>
      <c r="AC51" s="59"/>
      <c r="AD51" s="59"/>
    </row>
    <row r="52" spans="22:30" ht="15.75">
      <c r="V52" s="59"/>
      <c r="W52" s="59"/>
      <c r="X52" s="59"/>
      <c r="Y52" s="59"/>
      <c r="Z52" s="59"/>
      <c r="AA52" s="59"/>
      <c r="AB52" s="59"/>
      <c r="AC52" s="59"/>
      <c r="AD52" s="59"/>
    </row>
  </sheetData>
  <sheetProtection/>
  <mergeCells count="33">
    <mergeCell ref="B35:B37"/>
    <mergeCell ref="A41:A46"/>
    <mergeCell ref="B38:B40"/>
    <mergeCell ref="B41:B43"/>
    <mergeCell ref="B44:B46"/>
    <mergeCell ref="A35:A40"/>
    <mergeCell ref="Q3:S3"/>
    <mergeCell ref="B5:B7"/>
    <mergeCell ref="B8:B10"/>
    <mergeCell ref="B11:B13"/>
    <mergeCell ref="G3:G4"/>
    <mergeCell ref="B17:B19"/>
    <mergeCell ref="B14:B16"/>
    <mergeCell ref="D3:F3"/>
    <mergeCell ref="A15:A28"/>
    <mergeCell ref="A5:A14"/>
    <mergeCell ref="A32:A34"/>
    <mergeCell ref="B20:B22"/>
    <mergeCell ref="B23:B25"/>
    <mergeCell ref="B32:B34"/>
    <mergeCell ref="B29:B31"/>
    <mergeCell ref="A29:A31"/>
    <mergeCell ref="B26:B28"/>
    <mergeCell ref="A1:S1"/>
    <mergeCell ref="T1:AC1"/>
    <mergeCell ref="A2:R2"/>
    <mergeCell ref="T2:Z2"/>
    <mergeCell ref="AB2:AC2"/>
    <mergeCell ref="A49:S49"/>
    <mergeCell ref="T49:AC49"/>
    <mergeCell ref="T3:Y3"/>
    <mergeCell ref="Z3:AC3"/>
    <mergeCell ref="A3:C4"/>
  </mergeCells>
  <printOptions/>
  <pageMargins left="0.7086614173228347" right="0.7086614173228347" top="0.7480314960629921" bottom="0.7480314960629921" header="0.31496062992125984" footer="0.31496062992125984"/>
  <pageSetup fitToWidth="2" horizontalDpi="600" verticalDpi="600" orientation="portrait" pageOrder="overThenDown" paperSize="8" scale="130" r:id="rId1"/>
  <colBreaks count="1" manualBreakCount="1">
    <brk id="19" max="65535" man="1"/>
  </colBreaks>
</worksheet>
</file>

<file path=xl/worksheets/sheet16.xml><?xml version="1.0" encoding="utf-8"?>
<worksheet xmlns="http://schemas.openxmlformats.org/spreadsheetml/2006/main" xmlns:r="http://schemas.openxmlformats.org/officeDocument/2006/relationships">
  <dimension ref="A1:AT49"/>
  <sheetViews>
    <sheetView view="pageBreakPreview" zoomScale="60" zoomScaleNormal="70" workbookViewId="0" topLeftCell="A1">
      <selection activeCell="A1" sqref="A1:S1"/>
    </sheetView>
  </sheetViews>
  <sheetFormatPr defaultColWidth="7.25390625" defaultRowHeight="16.5"/>
  <cols>
    <col min="1" max="1" width="7.50390625" style="18" customWidth="1"/>
    <col min="2" max="2" width="9.25390625" style="18" customWidth="1"/>
    <col min="3" max="3" width="12.50390625" style="18" customWidth="1"/>
    <col min="4" max="4" width="10.125" style="18" customWidth="1"/>
    <col min="5" max="5" width="10.625" style="18" customWidth="1"/>
    <col min="6" max="6" width="12.125" style="18" customWidth="1"/>
    <col min="7" max="7" width="7.75390625" style="18" customWidth="1"/>
    <col min="8" max="8" width="8.25390625" style="18" hidden="1" customWidth="1"/>
    <col min="9" max="9" width="7.625" style="18" hidden="1" customWidth="1"/>
    <col min="10" max="16" width="8.00390625" style="18" hidden="1" customWidth="1"/>
    <col min="17" max="25" width="9.125" style="18" customWidth="1"/>
    <col min="26" max="27" width="9.625" style="18" customWidth="1"/>
    <col min="28" max="29" width="10.125" style="18" customWidth="1"/>
    <col min="30" max="16384" width="7.25390625" style="18" customWidth="1"/>
  </cols>
  <sheetData>
    <row r="1" spans="1:38" s="22" customFormat="1" ht="19.5" customHeight="1">
      <c r="A1" s="501" t="s">
        <v>423</v>
      </c>
      <c r="B1" s="501"/>
      <c r="C1" s="501"/>
      <c r="D1" s="501"/>
      <c r="E1" s="501"/>
      <c r="F1" s="501"/>
      <c r="G1" s="501"/>
      <c r="H1" s="501"/>
      <c r="I1" s="501"/>
      <c r="J1" s="501"/>
      <c r="K1" s="501"/>
      <c r="L1" s="501"/>
      <c r="M1" s="501"/>
      <c r="N1" s="501"/>
      <c r="O1" s="501"/>
      <c r="P1" s="501"/>
      <c r="Q1" s="501"/>
      <c r="R1" s="501"/>
      <c r="S1" s="501"/>
      <c r="T1" s="502" t="s">
        <v>498</v>
      </c>
      <c r="U1" s="502"/>
      <c r="V1" s="502"/>
      <c r="W1" s="502"/>
      <c r="X1" s="502"/>
      <c r="Y1" s="502"/>
      <c r="Z1" s="502"/>
      <c r="AA1" s="502"/>
      <c r="AB1" s="502"/>
      <c r="AC1" s="502"/>
      <c r="AD1" s="141"/>
      <c r="AE1" s="141"/>
      <c r="AF1" s="141"/>
      <c r="AG1" s="141"/>
      <c r="AH1" s="141"/>
      <c r="AI1" s="141"/>
      <c r="AJ1" s="141"/>
      <c r="AK1" s="141"/>
      <c r="AL1" s="141"/>
    </row>
    <row r="2" spans="1:29" ht="15.75" customHeight="1">
      <c r="A2" s="473" t="s">
        <v>556</v>
      </c>
      <c r="B2" s="473"/>
      <c r="C2" s="473"/>
      <c r="D2" s="473"/>
      <c r="E2" s="473"/>
      <c r="F2" s="473"/>
      <c r="G2" s="473"/>
      <c r="H2" s="473"/>
      <c r="I2" s="473"/>
      <c r="J2" s="473"/>
      <c r="K2" s="473"/>
      <c r="L2" s="473"/>
      <c r="M2" s="473"/>
      <c r="N2" s="473"/>
      <c r="O2" s="473"/>
      <c r="P2" s="473"/>
      <c r="Q2" s="473"/>
      <c r="R2" s="473"/>
      <c r="S2" s="142" t="s">
        <v>185</v>
      </c>
      <c r="T2" s="518" t="s">
        <v>557</v>
      </c>
      <c r="U2" s="518"/>
      <c r="V2" s="518"/>
      <c r="W2" s="518"/>
      <c r="X2" s="518"/>
      <c r="Y2" s="518"/>
      <c r="Z2" s="518"/>
      <c r="AA2" s="141"/>
      <c r="AB2" s="519" t="s">
        <v>497</v>
      </c>
      <c r="AC2" s="519"/>
    </row>
    <row r="3" spans="1:29" s="57" customFormat="1" ht="35.25" customHeight="1">
      <c r="A3" s="508"/>
      <c r="B3" s="509"/>
      <c r="C3" s="510"/>
      <c r="D3" s="490" t="s">
        <v>7</v>
      </c>
      <c r="E3" s="491"/>
      <c r="F3" s="492"/>
      <c r="G3" s="493" t="s">
        <v>100</v>
      </c>
      <c r="H3" s="108"/>
      <c r="I3" s="108"/>
      <c r="J3" s="108"/>
      <c r="K3" s="108"/>
      <c r="L3" s="108"/>
      <c r="M3" s="108"/>
      <c r="N3" s="108"/>
      <c r="O3" s="108"/>
      <c r="P3" s="108" t="s">
        <v>99</v>
      </c>
      <c r="Q3" s="490" t="s">
        <v>259</v>
      </c>
      <c r="R3" s="505"/>
      <c r="S3" s="505"/>
      <c r="T3" s="505" t="s">
        <v>258</v>
      </c>
      <c r="U3" s="505"/>
      <c r="V3" s="505"/>
      <c r="W3" s="505"/>
      <c r="X3" s="505"/>
      <c r="Y3" s="506"/>
      <c r="Z3" s="507" t="s">
        <v>222</v>
      </c>
      <c r="AA3" s="505"/>
      <c r="AB3" s="505"/>
      <c r="AC3" s="505"/>
    </row>
    <row r="4" spans="1:46" s="202" customFormat="1" ht="61.5" customHeight="1">
      <c r="A4" s="511"/>
      <c r="B4" s="511"/>
      <c r="C4" s="512"/>
      <c r="D4" s="108" t="s">
        <v>225</v>
      </c>
      <c r="E4" s="108" t="s">
        <v>223</v>
      </c>
      <c r="F4" s="108" t="s">
        <v>224</v>
      </c>
      <c r="G4" s="494"/>
      <c r="H4" s="108" t="s">
        <v>101</v>
      </c>
      <c r="I4" s="108" t="s">
        <v>102</v>
      </c>
      <c r="J4" s="104" t="s">
        <v>103</v>
      </c>
      <c r="K4" s="104" t="s">
        <v>104</v>
      </c>
      <c r="L4" s="108" t="s">
        <v>105</v>
      </c>
      <c r="M4" s="108" t="s">
        <v>106</v>
      </c>
      <c r="N4" s="108" t="s">
        <v>107</v>
      </c>
      <c r="O4" s="108" t="s">
        <v>108</v>
      </c>
      <c r="P4" s="109" t="s">
        <v>109</v>
      </c>
      <c r="Q4" s="71" t="s">
        <v>66</v>
      </c>
      <c r="R4" s="71" t="s">
        <v>67</v>
      </c>
      <c r="S4" s="71" t="s">
        <v>68</v>
      </c>
      <c r="T4" s="219" t="s">
        <v>69</v>
      </c>
      <c r="U4" s="33" t="s">
        <v>70</v>
      </c>
      <c r="V4" s="71" t="s">
        <v>71</v>
      </c>
      <c r="W4" s="71" t="s">
        <v>72</v>
      </c>
      <c r="X4" s="71" t="s">
        <v>73</v>
      </c>
      <c r="Y4" s="71" t="s">
        <v>444</v>
      </c>
      <c r="Z4" s="69" t="s">
        <v>492</v>
      </c>
      <c r="AA4" s="68" t="s">
        <v>495</v>
      </c>
      <c r="AB4" s="68" t="s">
        <v>494</v>
      </c>
      <c r="AC4" s="32" t="s">
        <v>493</v>
      </c>
      <c r="AD4" s="211"/>
      <c r="AE4" s="211"/>
      <c r="AF4" s="211"/>
      <c r="AG4" s="211"/>
      <c r="AH4" s="211"/>
      <c r="AI4" s="211"/>
      <c r="AJ4" s="211"/>
      <c r="AK4" s="211"/>
      <c r="AL4" s="211"/>
      <c r="AM4" s="211"/>
      <c r="AN4" s="211"/>
      <c r="AO4" s="211"/>
      <c r="AP4" s="211"/>
      <c r="AQ4" s="211"/>
      <c r="AR4" s="211"/>
      <c r="AS4" s="211"/>
      <c r="AT4" s="211"/>
    </row>
    <row r="5" spans="1:45" s="59" customFormat="1" ht="15.75" customHeight="1">
      <c r="A5" s="529" t="s">
        <v>360</v>
      </c>
      <c r="B5" s="482" t="s">
        <v>202</v>
      </c>
      <c r="C5" s="112" t="s">
        <v>116</v>
      </c>
      <c r="D5" s="36">
        <v>1545</v>
      </c>
      <c r="E5" s="36">
        <v>1545</v>
      </c>
      <c r="F5" s="36">
        <v>0</v>
      </c>
      <c r="G5" s="36">
        <v>30</v>
      </c>
      <c r="H5" s="36"/>
      <c r="I5" s="36"/>
      <c r="J5" s="36"/>
      <c r="K5" s="36"/>
      <c r="L5" s="36"/>
      <c r="M5" s="36"/>
      <c r="N5" s="36"/>
      <c r="O5" s="36"/>
      <c r="P5" s="36"/>
      <c r="Q5" s="36">
        <v>1</v>
      </c>
      <c r="R5" s="36">
        <v>121</v>
      </c>
      <c r="S5" s="36">
        <v>629</v>
      </c>
      <c r="T5" s="36">
        <v>466</v>
      </c>
      <c r="U5" s="36">
        <v>255</v>
      </c>
      <c r="V5" s="36">
        <v>66</v>
      </c>
      <c r="W5" s="36">
        <v>6</v>
      </c>
      <c r="X5" s="36">
        <v>1</v>
      </c>
      <c r="Y5" s="36">
        <v>0</v>
      </c>
      <c r="Z5" s="36">
        <v>38</v>
      </c>
      <c r="AA5" s="36">
        <v>1387</v>
      </c>
      <c r="AB5" s="36">
        <v>120</v>
      </c>
      <c r="AC5" s="36">
        <v>0</v>
      </c>
      <c r="AD5" s="15"/>
      <c r="AE5" s="15"/>
      <c r="AF5" s="15"/>
      <c r="AG5" s="15"/>
      <c r="AH5" s="15"/>
      <c r="AI5" s="15"/>
      <c r="AJ5" s="15"/>
      <c r="AK5" s="15"/>
      <c r="AL5" s="15"/>
      <c r="AM5" s="15"/>
      <c r="AN5" s="15"/>
      <c r="AO5" s="15"/>
      <c r="AP5" s="15"/>
      <c r="AQ5" s="15"/>
      <c r="AR5" s="15"/>
      <c r="AS5" s="15"/>
    </row>
    <row r="6" spans="1:45" s="59" customFormat="1" ht="15.75" customHeight="1">
      <c r="A6" s="530"/>
      <c r="B6" s="483"/>
      <c r="C6" s="79" t="s">
        <v>34</v>
      </c>
      <c r="D6" s="30">
        <v>807</v>
      </c>
      <c r="E6" s="30">
        <v>807</v>
      </c>
      <c r="F6" s="38">
        <v>0</v>
      </c>
      <c r="G6" s="30">
        <v>31</v>
      </c>
      <c r="H6" s="30"/>
      <c r="I6" s="30"/>
      <c r="J6" s="39"/>
      <c r="K6" s="38"/>
      <c r="L6" s="38"/>
      <c r="M6" s="38"/>
      <c r="N6" s="38"/>
      <c r="O6" s="38"/>
      <c r="P6" s="38"/>
      <c r="Q6" s="38">
        <v>0</v>
      </c>
      <c r="R6" s="38">
        <v>37</v>
      </c>
      <c r="S6" s="38">
        <v>275</v>
      </c>
      <c r="T6" s="38">
        <v>272</v>
      </c>
      <c r="U6" s="30">
        <v>177</v>
      </c>
      <c r="V6" s="30">
        <v>41</v>
      </c>
      <c r="W6" s="30">
        <v>4</v>
      </c>
      <c r="X6" s="30">
        <v>1</v>
      </c>
      <c r="Y6" s="30">
        <v>0</v>
      </c>
      <c r="Z6" s="30">
        <v>28</v>
      </c>
      <c r="AA6" s="30">
        <v>692</v>
      </c>
      <c r="AB6" s="30">
        <v>87</v>
      </c>
      <c r="AC6" s="30">
        <v>0</v>
      </c>
      <c r="AD6" s="15"/>
      <c r="AE6" s="15"/>
      <c r="AF6" s="15"/>
      <c r="AG6" s="15"/>
      <c r="AH6" s="15"/>
      <c r="AI6" s="15"/>
      <c r="AJ6" s="15"/>
      <c r="AK6" s="15"/>
      <c r="AL6" s="15"/>
      <c r="AM6" s="15"/>
      <c r="AN6" s="15"/>
      <c r="AO6" s="15"/>
      <c r="AP6" s="15"/>
      <c r="AQ6" s="15"/>
      <c r="AR6" s="15"/>
      <c r="AS6" s="15"/>
    </row>
    <row r="7" spans="1:45" s="59" customFormat="1" ht="15.75" customHeight="1">
      <c r="A7" s="530"/>
      <c r="B7" s="484"/>
      <c r="C7" s="79" t="s">
        <v>35</v>
      </c>
      <c r="D7" s="30">
        <v>738</v>
      </c>
      <c r="E7" s="30">
        <v>738</v>
      </c>
      <c r="F7" s="38">
        <v>0</v>
      </c>
      <c r="G7" s="30">
        <v>29</v>
      </c>
      <c r="H7" s="30"/>
      <c r="I7" s="30"/>
      <c r="J7" s="39"/>
      <c r="K7" s="38"/>
      <c r="L7" s="38"/>
      <c r="M7" s="38"/>
      <c r="N7" s="38"/>
      <c r="O7" s="38"/>
      <c r="P7" s="38"/>
      <c r="Q7" s="38">
        <v>1</v>
      </c>
      <c r="R7" s="38">
        <v>84</v>
      </c>
      <c r="S7" s="38">
        <v>354</v>
      </c>
      <c r="T7" s="38">
        <v>194</v>
      </c>
      <c r="U7" s="30">
        <v>78</v>
      </c>
      <c r="V7" s="30">
        <v>25</v>
      </c>
      <c r="W7" s="30">
        <v>2</v>
      </c>
      <c r="X7" s="30">
        <v>0</v>
      </c>
      <c r="Y7" s="30">
        <v>0</v>
      </c>
      <c r="Z7" s="30">
        <v>10</v>
      </c>
      <c r="AA7" s="30">
        <v>695</v>
      </c>
      <c r="AB7" s="30">
        <v>33</v>
      </c>
      <c r="AC7" s="30">
        <v>0</v>
      </c>
      <c r="AD7" s="15"/>
      <c r="AE7" s="15"/>
      <c r="AF7" s="15"/>
      <c r="AG7" s="15"/>
      <c r="AH7" s="15"/>
      <c r="AI7" s="15"/>
      <c r="AJ7" s="15"/>
      <c r="AK7" s="15"/>
      <c r="AL7" s="15"/>
      <c r="AM7" s="15"/>
      <c r="AN7" s="15"/>
      <c r="AO7" s="15"/>
      <c r="AP7" s="15"/>
      <c r="AQ7" s="15"/>
      <c r="AR7" s="15"/>
      <c r="AS7" s="15"/>
    </row>
    <row r="8" spans="1:29" s="59" customFormat="1" ht="15.75" customHeight="1">
      <c r="A8" s="530"/>
      <c r="B8" s="482" t="s">
        <v>203</v>
      </c>
      <c r="C8" s="112" t="s">
        <v>116</v>
      </c>
      <c r="D8" s="36">
        <v>1324</v>
      </c>
      <c r="E8" s="36">
        <v>1323</v>
      </c>
      <c r="F8" s="36">
        <v>1</v>
      </c>
      <c r="G8" s="36">
        <v>29.5</v>
      </c>
      <c r="H8" s="36"/>
      <c r="I8" s="36"/>
      <c r="J8" s="36"/>
      <c r="K8" s="36"/>
      <c r="L8" s="36"/>
      <c r="M8" s="36"/>
      <c r="N8" s="36"/>
      <c r="O8" s="36"/>
      <c r="P8" s="36"/>
      <c r="Q8" s="36">
        <v>0</v>
      </c>
      <c r="R8" s="36">
        <v>103</v>
      </c>
      <c r="S8" s="36">
        <v>584</v>
      </c>
      <c r="T8" s="36">
        <v>407</v>
      </c>
      <c r="U8" s="36">
        <v>168</v>
      </c>
      <c r="V8" s="36">
        <v>45</v>
      </c>
      <c r="W8" s="36">
        <v>13</v>
      </c>
      <c r="X8" s="36">
        <v>2</v>
      </c>
      <c r="Y8" s="36">
        <v>2</v>
      </c>
      <c r="Z8" s="36">
        <v>40</v>
      </c>
      <c r="AA8" s="36">
        <v>1171</v>
      </c>
      <c r="AB8" s="36">
        <v>113</v>
      </c>
      <c r="AC8" s="36">
        <v>0</v>
      </c>
    </row>
    <row r="9" spans="1:29" s="59" customFormat="1" ht="15.75" customHeight="1">
      <c r="A9" s="530"/>
      <c r="B9" s="483"/>
      <c r="C9" s="79" t="s">
        <v>34</v>
      </c>
      <c r="D9" s="30">
        <v>727</v>
      </c>
      <c r="E9" s="30">
        <v>726</v>
      </c>
      <c r="F9" s="38">
        <v>1</v>
      </c>
      <c r="G9" s="30">
        <v>31</v>
      </c>
      <c r="H9" s="30"/>
      <c r="I9" s="30"/>
      <c r="J9" s="39"/>
      <c r="K9" s="38"/>
      <c r="L9" s="38"/>
      <c r="M9" s="38"/>
      <c r="N9" s="38"/>
      <c r="O9" s="38"/>
      <c r="P9" s="38"/>
      <c r="Q9" s="38">
        <v>0</v>
      </c>
      <c r="R9" s="38">
        <v>36</v>
      </c>
      <c r="S9" s="38">
        <v>284</v>
      </c>
      <c r="T9" s="41">
        <v>245</v>
      </c>
      <c r="U9" s="30">
        <v>118</v>
      </c>
      <c r="V9" s="30">
        <v>32</v>
      </c>
      <c r="W9" s="30">
        <v>8</v>
      </c>
      <c r="X9" s="30">
        <v>2</v>
      </c>
      <c r="Y9" s="30">
        <v>2</v>
      </c>
      <c r="Z9" s="30">
        <v>20</v>
      </c>
      <c r="AA9" s="30">
        <v>633</v>
      </c>
      <c r="AB9" s="30">
        <v>74</v>
      </c>
      <c r="AC9" s="30">
        <v>0</v>
      </c>
    </row>
    <row r="10" spans="1:29" s="59" customFormat="1" ht="15.75" customHeight="1">
      <c r="A10" s="530"/>
      <c r="B10" s="484"/>
      <c r="C10" s="79" t="s">
        <v>35</v>
      </c>
      <c r="D10" s="30">
        <v>597</v>
      </c>
      <c r="E10" s="30">
        <v>597</v>
      </c>
      <c r="F10" s="38">
        <v>0</v>
      </c>
      <c r="G10" s="30">
        <v>28</v>
      </c>
      <c r="H10" s="30"/>
      <c r="I10" s="30"/>
      <c r="J10" s="39"/>
      <c r="K10" s="38"/>
      <c r="L10" s="38"/>
      <c r="M10" s="38"/>
      <c r="N10" s="38"/>
      <c r="O10" s="38"/>
      <c r="P10" s="38"/>
      <c r="Q10" s="38">
        <v>0</v>
      </c>
      <c r="R10" s="38">
        <v>67</v>
      </c>
      <c r="S10" s="38">
        <v>300</v>
      </c>
      <c r="T10" s="41">
        <v>162</v>
      </c>
      <c r="U10" s="30">
        <v>50</v>
      </c>
      <c r="V10" s="30">
        <v>13</v>
      </c>
      <c r="W10" s="30">
        <v>5</v>
      </c>
      <c r="X10" s="30">
        <v>0</v>
      </c>
      <c r="Y10" s="30">
        <v>0</v>
      </c>
      <c r="Z10" s="30">
        <v>20</v>
      </c>
      <c r="AA10" s="30">
        <v>538</v>
      </c>
      <c r="AB10" s="30">
        <v>39</v>
      </c>
      <c r="AC10" s="30">
        <v>0</v>
      </c>
    </row>
    <row r="11" spans="1:29" s="59" customFormat="1" ht="15.75" customHeight="1">
      <c r="A11" s="530"/>
      <c r="B11" s="482" t="s">
        <v>204</v>
      </c>
      <c r="C11" s="112" t="s">
        <v>116</v>
      </c>
      <c r="D11" s="36">
        <v>1485</v>
      </c>
      <c r="E11" s="36">
        <v>1485</v>
      </c>
      <c r="F11" s="36">
        <v>0</v>
      </c>
      <c r="G11" s="36">
        <v>30</v>
      </c>
      <c r="H11" s="36"/>
      <c r="I11" s="36"/>
      <c r="J11" s="36"/>
      <c r="K11" s="36"/>
      <c r="L11" s="36"/>
      <c r="M11" s="36"/>
      <c r="N11" s="36"/>
      <c r="O11" s="36"/>
      <c r="P11" s="36"/>
      <c r="Q11" s="36">
        <v>0</v>
      </c>
      <c r="R11" s="36">
        <v>133</v>
      </c>
      <c r="S11" s="36">
        <v>698</v>
      </c>
      <c r="T11" s="36">
        <v>377</v>
      </c>
      <c r="U11" s="36">
        <v>190</v>
      </c>
      <c r="V11" s="36">
        <v>65</v>
      </c>
      <c r="W11" s="36">
        <v>17</v>
      </c>
      <c r="X11" s="36">
        <v>3</v>
      </c>
      <c r="Y11" s="36">
        <v>2</v>
      </c>
      <c r="Z11" s="36">
        <v>59</v>
      </c>
      <c r="AA11" s="36">
        <v>1324</v>
      </c>
      <c r="AB11" s="36">
        <v>102</v>
      </c>
      <c r="AC11" s="36">
        <v>0</v>
      </c>
    </row>
    <row r="12" spans="1:29" s="59" customFormat="1" ht="15.75" customHeight="1">
      <c r="A12" s="530"/>
      <c r="B12" s="483"/>
      <c r="C12" s="79" t="s">
        <v>34</v>
      </c>
      <c r="D12" s="30">
        <v>702</v>
      </c>
      <c r="E12" s="30">
        <v>702</v>
      </c>
      <c r="F12" s="30">
        <v>0</v>
      </c>
      <c r="G12" s="30">
        <v>31</v>
      </c>
      <c r="H12" s="30"/>
      <c r="I12" s="30"/>
      <c r="J12" s="30"/>
      <c r="K12" s="30"/>
      <c r="L12" s="30"/>
      <c r="M12" s="30"/>
      <c r="N12" s="30"/>
      <c r="O12" s="30"/>
      <c r="P12" s="30"/>
      <c r="Q12" s="30">
        <v>0</v>
      </c>
      <c r="R12" s="30">
        <v>35</v>
      </c>
      <c r="S12" s="30">
        <v>285</v>
      </c>
      <c r="T12" s="30">
        <v>218</v>
      </c>
      <c r="U12" s="30">
        <v>117</v>
      </c>
      <c r="V12" s="30">
        <v>32</v>
      </c>
      <c r="W12" s="30">
        <v>11</v>
      </c>
      <c r="X12" s="30">
        <v>2</v>
      </c>
      <c r="Y12" s="30">
        <v>2</v>
      </c>
      <c r="Z12" s="30">
        <v>35</v>
      </c>
      <c r="AA12" s="30">
        <v>607</v>
      </c>
      <c r="AB12" s="30">
        <v>60</v>
      </c>
      <c r="AC12" s="30">
        <v>0</v>
      </c>
    </row>
    <row r="13" spans="1:29" s="59" customFormat="1" ht="15.75" customHeight="1">
      <c r="A13" s="530"/>
      <c r="B13" s="484"/>
      <c r="C13" s="79" t="s">
        <v>35</v>
      </c>
      <c r="D13" s="30">
        <v>783</v>
      </c>
      <c r="E13" s="30">
        <v>783</v>
      </c>
      <c r="F13" s="30">
        <v>0</v>
      </c>
      <c r="G13" s="30">
        <v>29</v>
      </c>
      <c r="H13" s="30"/>
      <c r="I13" s="30"/>
      <c r="J13" s="30"/>
      <c r="K13" s="30"/>
      <c r="L13" s="30"/>
      <c r="M13" s="30"/>
      <c r="N13" s="30"/>
      <c r="O13" s="30"/>
      <c r="P13" s="30"/>
      <c r="Q13" s="30">
        <v>0</v>
      </c>
      <c r="R13" s="30">
        <v>98</v>
      </c>
      <c r="S13" s="30">
        <v>413</v>
      </c>
      <c r="T13" s="30">
        <v>159</v>
      </c>
      <c r="U13" s="30">
        <v>73</v>
      </c>
      <c r="V13" s="30">
        <v>33</v>
      </c>
      <c r="W13" s="30">
        <v>6</v>
      </c>
      <c r="X13" s="30">
        <v>1</v>
      </c>
      <c r="Y13" s="30">
        <v>0</v>
      </c>
      <c r="Z13" s="30">
        <v>24</v>
      </c>
      <c r="AA13" s="30">
        <v>717</v>
      </c>
      <c r="AB13" s="30">
        <v>42</v>
      </c>
      <c r="AC13" s="30">
        <v>0</v>
      </c>
    </row>
    <row r="14" spans="1:29" s="59" customFormat="1" ht="15.75" customHeight="1">
      <c r="A14" s="530"/>
      <c r="B14" s="482" t="s">
        <v>205</v>
      </c>
      <c r="C14" s="112" t="s">
        <v>116</v>
      </c>
      <c r="D14" s="36">
        <v>1255</v>
      </c>
      <c r="E14" s="36">
        <v>1255</v>
      </c>
      <c r="F14" s="36">
        <v>0</v>
      </c>
      <c r="G14" s="36">
        <v>30</v>
      </c>
      <c r="H14" s="36"/>
      <c r="I14" s="36"/>
      <c r="J14" s="36"/>
      <c r="K14" s="36"/>
      <c r="L14" s="36"/>
      <c r="M14" s="36"/>
      <c r="N14" s="36"/>
      <c r="O14" s="36"/>
      <c r="P14" s="36"/>
      <c r="Q14" s="36">
        <v>0</v>
      </c>
      <c r="R14" s="36">
        <v>97</v>
      </c>
      <c r="S14" s="36">
        <v>609</v>
      </c>
      <c r="T14" s="36">
        <v>324</v>
      </c>
      <c r="U14" s="36">
        <v>140</v>
      </c>
      <c r="V14" s="36">
        <v>59</v>
      </c>
      <c r="W14" s="36">
        <v>21</v>
      </c>
      <c r="X14" s="36">
        <v>5</v>
      </c>
      <c r="Y14" s="36">
        <v>0</v>
      </c>
      <c r="Z14" s="36">
        <v>84</v>
      </c>
      <c r="AA14" s="36">
        <v>1081</v>
      </c>
      <c r="AB14" s="36">
        <v>89</v>
      </c>
      <c r="AC14" s="36">
        <v>1</v>
      </c>
    </row>
    <row r="15" spans="1:29" s="59" customFormat="1" ht="15.75" customHeight="1">
      <c r="A15" s="534" t="s">
        <v>361</v>
      </c>
      <c r="B15" s="483"/>
      <c r="C15" s="79" t="s">
        <v>34</v>
      </c>
      <c r="D15" s="30">
        <v>609</v>
      </c>
      <c r="E15" s="30">
        <v>609</v>
      </c>
      <c r="F15" s="38">
        <v>0</v>
      </c>
      <c r="G15" s="30">
        <v>32</v>
      </c>
      <c r="H15" s="30"/>
      <c r="I15" s="30"/>
      <c r="J15" s="39"/>
      <c r="K15" s="38"/>
      <c r="L15" s="38"/>
      <c r="M15" s="38"/>
      <c r="N15" s="38"/>
      <c r="O15" s="38"/>
      <c r="P15" s="38"/>
      <c r="Q15" s="38">
        <v>0</v>
      </c>
      <c r="R15" s="38">
        <v>19</v>
      </c>
      <c r="S15" s="38">
        <v>254</v>
      </c>
      <c r="T15" s="38">
        <v>179</v>
      </c>
      <c r="U15" s="30">
        <v>99</v>
      </c>
      <c r="V15" s="30">
        <v>40</v>
      </c>
      <c r="W15" s="30">
        <v>13</v>
      </c>
      <c r="X15" s="30">
        <v>5</v>
      </c>
      <c r="Y15" s="30">
        <v>0</v>
      </c>
      <c r="Z15" s="30">
        <v>58</v>
      </c>
      <c r="AA15" s="30">
        <v>499</v>
      </c>
      <c r="AB15" s="30">
        <v>51</v>
      </c>
      <c r="AC15" s="30">
        <v>1</v>
      </c>
    </row>
    <row r="16" spans="1:29" s="59" customFormat="1" ht="15.75" customHeight="1">
      <c r="A16" s="534"/>
      <c r="B16" s="484"/>
      <c r="C16" s="79" t="s">
        <v>35</v>
      </c>
      <c r="D16" s="30">
        <v>646</v>
      </c>
      <c r="E16" s="30">
        <v>646</v>
      </c>
      <c r="F16" s="38">
        <v>0</v>
      </c>
      <c r="G16" s="30">
        <v>28</v>
      </c>
      <c r="H16" s="30"/>
      <c r="I16" s="30"/>
      <c r="J16" s="39"/>
      <c r="K16" s="38"/>
      <c r="L16" s="38"/>
      <c r="M16" s="38"/>
      <c r="N16" s="38"/>
      <c r="O16" s="38"/>
      <c r="P16" s="38"/>
      <c r="Q16" s="38">
        <v>0</v>
      </c>
      <c r="R16" s="38">
        <v>78</v>
      </c>
      <c r="S16" s="38">
        <v>355</v>
      </c>
      <c r="T16" s="38">
        <v>145</v>
      </c>
      <c r="U16" s="30">
        <v>41</v>
      </c>
      <c r="V16" s="30">
        <v>19</v>
      </c>
      <c r="W16" s="30">
        <v>8</v>
      </c>
      <c r="X16" s="30">
        <v>0</v>
      </c>
      <c r="Y16" s="30">
        <v>0</v>
      </c>
      <c r="Z16" s="30">
        <v>26</v>
      </c>
      <c r="AA16" s="30">
        <v>582</v>
      </c>
      <c r="AB16" s="30">
        <v>38</v>
      </c>
      <c r="AC16" s="30">
        <v>0</v>
      </c>
    </row>
    <row r="17" spans="1:29" s="59" customFormat="1" ht="15.75" customHeight="1">
      <c r="A17" s="534"/>
      <c r="B17" s="482" t="s">
        <v>206</v>
      </c>
      <c r="C17" s="112" t="s">
        <v>116</v>
      </c>
      <c r="D17" s="36">
        <v>909</v>
      </c>
      <c r="E17" s="36">
        <v>909</v>
      </c>
      <c r="F17" s="36">
        <v>0</v>
      </c>
      <c r="G17" s="36">
        <v>29.5</v>
      </c>
      <c r="H17" s="36"/>
      <c r="I17" s="36"/>
      <c r="J17" s="36"/>
      <c r="K17" s="36"/>
      <c r="L17" s="36"/>
      <c r="M17" s="36"/>
      <c r="N17" s="36"/>
      <c r="O17" s="36"/>
      <c r="P17" s="36"/>
      <c r="Q17" s="36">
        <v>0</v>
      </c>
      <c r="R17" s="36">
        <v>75</v>
      </c>
      <c r="S17" s="36">
        <v>412</v>
      </c>
      <c r="T17" s="36">
        <v>253</v>
      </c>
      <c r="U17" s="36">
        <v>121</v>
      </c>
      <c r="V17" s="36">
        <v>38</v>
      </c>
      <c r="W17" s="36">
        <v>9</v>
      </c>
      <c r="X17" s="36">
        <v>1</v>
      </c>
      <c r="Y17" s="36">
        <v>0</v>
      </c>
      <c r="Z17" s="36">
        <v>81</v>
      </c>
      <c r="AA17" s="36">
        <v>764</v>
      </c>
      <c r="AB17" s="36">
        <v>64</v>
      </c>
      <c r="AC17" s="36">
        <v>0</v>
      </c>
    </row>
    <row r="18" spans="1:29" s="59" customFormat="1" ht="15.75" customHeight="1">
      <c r="A18" s="534"/>
      <c r="B18" s="483"/>
      <c r="C18" s="79" t="s">
        <v>34</v>
      </c>
      <c r="D18" s="30">
        <v>518</v>
      </c>
      <c r="E18" s="30">
        <v>518</v>
      </c>
      <c r="F18" s="38">
        <v>0</v>
      </c>
      <c r="G18" s="30">
        <v>31</v>
      </c>
      <c r="H18" s="30"/>
      <c r="I18" s="30"/>
      <c r="J18" s="39"/>
      <c r="K18" s="38"/>
      <c r="L18" s="38"/>
      <c r="M18" s="38"/>
      <c r="N18" s="38"/>
      <c r="O18" s="38"/>
      <c r="P18" s="38"/>
      <c r="Q18" s="38">
        <v>0</v>
      </c>
      <c r="R18" s="38">
        <v>28</v>
      </c>
      <c r="S18" s="38">
        <v>188</v>
      </c>
      <c r="T18" s="38">
        <v>166</v>
      </c>
      <c r="U18" s="30">
        <v>97</v>
      </c>
      <c r="V18" s="30">
        <v>32</v>
      </c>
      <c r="W18" s="30">
        <v>7</v>
      </c>
      <c r="X18" s="30">
        <v>0</v>
      </c>
      <c r="Y18" s="30">
        <v>0</v>
      </c>
      <c r="Z18" s="30">
        <v>63</v>
      </c>
      <c r="AA18" s="30">
        <v>410</v>
      </c>
      <c r="AB18" s="30">
        <v>45</v>
      </c>
      <c r="AC18" s="30">
        <v>0</v>
      </c>
    </row>
    <row r="19" spans="1:29" s="59" customFormat="1" ht="15.75" customHeight="1">
      <c r="A19" s="534"/>
      <c r="B19" s="484"/>
      <c r="C19" s="79" t="s">
        <v>35</v>
      </c>
      <c r="D19" s="30">
        <v>391</v>
      </c>
      <c r="E19" s="30">
        <v>391</v>
      </c>
      <c r="F19" s="38">
        <v>0</v>
      </c>
      <c r="G19" s="30">
        <v>28</v>
      </c>
      <c r="H19" s="30"/>
      <c r="I19" s="30"/>
      <c r="J19" s="39"/>
      <c r="K19" s="38"/>
      <c r="L19" s="38"/>
      <c r="M19" s="38"/>
      <c r="N19" s="38"/>
      <c r="O19" s="38"/>
      <c r="P19" s="38"/>
      <c r="Q19" s="38">
        <v>0</v>
      </c>
      <c r="R19" s="38">
        <v>47</v>
      </c>
      <c r="S19" s="38">
        <v>224</v>
      </c>
      <c r="T19" s="38">
        <v>87</v>
      </c>
      <c r="U19" s="30">
        <v>24</v>
      </c>
      <c r="V19" s="30">
        <v>6</v>
      </c>
      <c r="W19" s="30">
        <v>2</v>
      </c>
      <c r="X19" s="30">
        <v>1</v>
      </c>
      <c r="Y19" s="30">
        <v>0</v>
      </c>
      <c r="Z19" s="30">
        <v>18</v>
      </c>
      <c r="AA19" s="30">
        <v>354</v>
      </c>
      <c r="AB19" s="30">
        <v>19</v>
      </c>
      <c r="AC19" s="30">
        <v>0</v>
      </c>
    </row>
    <row r="20" spans="1:29" s="59" customFormat="1" ht="15.75" customHeight="1">
      <c r="A20" s="534"/>
      <c r="B20" s="482" t="s">
        <v>145</v>
      </c>
      <c r="C20" s="112" t="s">
        <v>116</v>
      </c>
      <c r="D20" s="36">
        <v>723</v>
      </c>
      <c r="E20" s="36">
        <v>721</v>
      </c>
      <c r="F20" s="36">
        <v>2</v>
      </c>
      <c r="G20" s="36">
        <v>30</v>
      </c>
      <c r="H20" s="36"/>
      <c r="I20" s="36"/>
      <c r="J20" s="36"/>
      <c r="K20" s="36"/>
      <c r="L20" s="36"/>
      <c r="M20" s="36"/>
      <c r="N20" s="36"/>
      <c r="O20" s="36"/>
      <c r="P20" s="36"/>
      <c r="Q20" s="36">
        <v>0</v>
      </c>
      <c r="R20" s="36">
        <v>34</v>
      </c>
      <c r="S20" s="36">
        <v>346</v>
      </c>
      <c r="T20" s="36">
        <v>214</v>
      </c>
      <c r="U20" s="36">
        <v>89</v>
      </c>
      <c r="V20" s="36">
        <v>31</v>
      </c>
      <c r="W20" s="36">
        <v>6</v>
      </c>
      <c r="X20" s="36">
        <v>2</v>
      </c>
      <c r="Y20" s="36">
        <v>1</v>
      </c>
      <c r="Z20" s="36">
        <v>94</v>
      </c>
      <c r="AA20" s="36">
        <v>590</v>
      </c>
      <c r="AB20" s="36">
        <v>39</v>
      </c>
      <c r="AC20" s="36">
        <v>0</v>
      </c>
    </row>
    <row r="21" spans="1:29" s="59" customFormat="1" ht="15.75" customHeight="1">
      <c r="A21" s="534"/>
      <c r="B21" s="483"/>
      <c r="C21" s="79" t="s">
        <v>34</v>
      </c>
      <c r="D21" s="30">
        <v>451</v>
      </c>
      <c r="E21" s="30">
        <v>451</v>
      </c>
      <c r="F21" s="38">
        <v>0</v>
      </c>
      <c r="G21" s="30">
        <v>30</v>
      </c>
      <c r="H21" s="30"/>
      <c r="I21" s="30"/>
      <c r="J21" s="39"/>
      <c r="K21" s="38"/>
      <c r="L21" s="38"/>
      <c r="M21" s="38"/>
      <c r="N21" s="38"/>
      <c r="O21" s="38"/>
      <c r="P21" s="38"/>
      <c r="Q21" s="38">
        <v>0</v>
      </c>
      <c r="R21" s="38">
        <v>16</v>
      </c>
      <c r="S21" s="38">
        <v>197</v>
      </c>
      <c r="T21" s="41">
        <v>146</v>
      </c>
      <c r="U21" s="30">
        <v>69</v>
      </c>
      <c r="V21" s="30">
        <v>19</v>
      </c>
      <c r="W21" s="30">
        <v>1</v>
      </c>
      <c r="X21" s="30">
        <v>2</v>
      </c>
      <c r="Y21" s="30">
        <v>1</v>
      </c>
      <c r="Z21" s="30">
        <v>62</v>
      </c>
      <c r="AA21" s="30">
        <v>359</v>
      </c>
      <c r="AB21" s="30">
        <v>30</v>
      </c>
      <c r="AC21" s="30">
        <v>0</v>
      </c>
    </row>
    <row r="22" spans="1:29" s="59" customFormat="1" ht="15.75" customHeight="1">
      <c r="A22" s="534"/>
      <c r="B22" s="484"/>
      <c r="C22" s="79" t="s">
        <v>35</v>
      </c>
      <c r="D22" s="42">
        <v>272</v>
      </c>
      <c r="E22" s="30">
        <v>270</v>
      </c>
      <c r="F22" s="38">
        <v>2</v>
      </c>
      <c r="G22" s="30">
        <v>29</v>
      </c>
      <c r="H22" s="30"/>
      <c r="I22" s="30"/>
      <c r="J22" s="39"/>
      <c r="K22" s="38"/>
      <c r="L22" s="38"/>
      <c r="M22" s="38"/>
      <c r="N22" s="38"/>
      <c r="O22" s="38"/>
      <c r="P22" s="38"/>
      <c r="Q22" s="38">
        <v>0</v>
      </c>
      <c r="R22" s="38">
        <v>18</v>
      </c>
      <c r="S22" s="38">
        <v>149</v>
      </c>
      <c r="T22" s="41">
        <v>68</v>
      </c>
      <c r="U22" s="30">
        <v>20</v>
      </c>
      <c r="V22" s="30">
        <v>12</v>
      </c>
      <c r="W22" s="30">
        <v>5</v>
      </c>
      <c r="X22" s="30">
        <v>0</v>
      </c>
      <c r="Y22" s="30">
        <v>0</v>
      </c>
      <c r="Z22" s="30">
        <v>32</v>
      </c>
      <c r="AA22" s="30">
        <v>231</v>
      </c>
      <c r="AB22" s="30">
        <v>9</v>
      </c>
      <c r="AC22" s="30">
        <v>0</v>
      </c>
    </row>
    <row r="23" spans="1:29" s="59" customFormat="1" ht="15.75" customHeight="1">
      <c r="A23" s="534"/>
      <c r="B23" s="526" t="s">
        <v>523</v>
      </c>
      <c r="C23" s="285" t="s">
        <v>116</v>
      </c>
      <c r="D23" s="301">
        <v>874</v>
      </c>
      <c r="E23" s="301">
        <v>873</v>
      </c>
      <c r="F23" s="301">
        <v>1</v>
      </c>
      <c r="G23" s="301">
        <v>30</v>
      </c>
      <c r="H23" s="284"/>
      <c r="I23" s="284"/>
      <c r="J23" s="284"/>
      <c r="K23" s="284"/>
      <c r="L23" s="284"/>
      <c r="M23" s="284"/>
      <c r="N23" s="284"/>
      <c r="O23" s="284"/>
      <c r="P23" s="284"/>
      <c r="Q23" s="301">
        <v>0</v>
      </c>
      <c r="R23" s="301">
        <v>63</v>
      </c>
      <c r="S23" s="301">
        <v>368</v>
      </c>
      <c r="T23" s="301">
        <v>282</v>
      </c>
      <c r="U23" s="301">
        <v>114</v>
      </c>
      <c r="V23" s="301">
        <v>38</v>
      </c>
      <c r="W23" s="301">
        <v>8</v>
      </c>
      <c r="X23" s="301">
        <v>0</v>
      </c>
      <c r="Y23" s="301">
        <v>1</v>
      </c>
      <c r="Z23" s="301">
        <v>92</v>
      </c>
      <c r="AA23" s="301">
        <v>722</v>
      </c>
      <c r="AB23" s="301">
        <v>60</v>
      </c>
      <c r="AC23" s="301">
        <v>0</v>
      </c>
    </row>
    <row r="24" spans="1:29" s="59" customFormat="1" ht="15.75" customHeight="1">
      <c r="A24" s="534"/>
      <c r="B24" s="526"/>
      <c r="C24" s="79" t="s">
        <v>34</v>
      </c>
      <c r="D24" s="302">
        <v>491</v>
      </c>
      <c r="E24" s="302">
        <v>490</v>
      </c>
      <c r="F24" s="302">
        <v>1</v>
      </c>
      <c r="G24" s="302">
        <v>31</v>
      </c>
      <c r="H24" s="30"/>
      <c r="I24" s="30"/>
      <c r="J24" s="39"/>
      <c r="K24" s="38"/>
      <c r="L24" s="38"/>
      <c r="M24" s="38"/>
      <c r="N24" s="38"/>
      <c r="O24" s="38"/>
      <c r="P24" s="38"/>
      <c r="Q24" s="302">
        <v>0</v>
      </c>
      <c r="R24" s="302">
        <v>31</v>
      </c>
      <c r="S24" s="302">
        <v>174</v>
      </c>
      <c r="T24" s="302">
        <v>167</v>
      </c>
      <c r="U24" s="302">
        <v>83</v>
      </c>
      <c r="V24" s="302">
        <v>29</v>
      </c>
      <c r="W24" s="302">
        <v>6</v>
      </c>
      <c r="X24" s="302">
        <v>0</v>
      </c>
      <c r="Y24" s="302">
        <v>1</v>
      </c>
      <c r="Z24" s="302">
        <v>53</v>
      </c>
      <c r="AA24" s="302">
        <v>396</v>
      </c>
      <c r="AB24" s="302">
        <v>42</v>
      </c>
      <c r="AC24" s="302">
        <v>0</v>
      </c>
    </row>
    <row r="25" spans="1:29" s="59" customFormat="1" ht="15.75" customHeight="1">
      <c r="A25" s="535"/>
      <c r="B25" s="526"/>
      <c r="C25" s="79" t="s">
        <v>35</v>
      </c>
      <c r="D25" s="304">
        <v>383</v>
      </c>
      <c r="E25" s="304">
        <v>383</v>
      </c>
      <c r="F25" s="304">
        <v>0</v>
      </c>
      <c r="G25" s="304">
        <v>29</v>
      </c>
      <c r="H25" s="131"/>
      <c r="I25" s="131"/>
      <c r="J25" s="217"/>
      <c r="K25" s="159"/>
      <c r="L25" s="159"/>
      <c r="M25" s="159"/>
      <c r="N25" s="159"/>
      <c r="O25" s="159"/>
      <c r="P25" s="159"/>
      <c r="Q25" s="304">
        <v>0</v>
      </c>
      <c r="R25" s="304">
        <v>32</v>
      </c>
      <c r="S25" s="304">
        <v>194</v>
      </c>
      <c r="T25" s="304">
        <v>115</v>
      </c>
      <c r="U25" s="304">
        <v>31</v>
      </c>
      <c r="V25" s="304">
        <v>9</v>
      </c>
      <c r="W25" s="304">
        <v>2</v>
      </c>
      <c r="X25" s="304">
        <v>0</v>
      </c>
      <c r="Y25" s="304">
        <v>0</v>
      </c>
      <c r="Z25" s="304">
        <v>39</v>
      </c>
      <c r="AA25" s="304">
        <v>326</v>
      </c>
      <c r="AB25" s="304">
        <v>18</v>
      </c>
      <c r="AC25" s="304">
        <v>0</v>
      </c>
    </row>
    <row r="26" spans="1:29" s="54" customFormat="1" ht="15.75" customHeight="1">
      <c r="A26" s="529" t="s">
        <v>362</v>
      </c>
      <c r="B26" s="522" t="s">
        <v>115</v>
      </c>
      <c r="C26" s="112" t="s">
        <v>33</v>
      </c>
      <c r="D26" s="36">
        <f>'18(續2)'!D29+'18(續2)'!D32+'18(續2)'!D35+'18(續2)'!D38+'18(續3)'!D5+'18(續3)'!D8+'18(續3)'!D11</f>
        <v>144</v>
      </c>
      <c r="E26" s="36">
        <f>'18(續2)'!E29+'18(續2)'!E32+'18(續2)'!E35+'18(續2)'!E38+'18(續3)'!E5+'18(續3)'!E8+'18(續3)'!E11</f>
        <v>143</v>
      </c>
      <c r="F26" s="36">
        <f>'18(續2)'!F29+'18(續2)'!F32+'18(續2)'!F35+'18(續2)'!F38+'18(續3)'!F5+'18(續3)'!F8+'18(續3)'!F11</f>
        <v>1</v>
      </c>
      <c r="G26" s="263">
        <f>(D29*G29+D32*G32+D35*G35+D38*G38+'18(續3)'!D5*'18(續3)'!G5+'18(續3)'!D8*'18(續3)'!G8+'18(續3)'!D11*'18(續3)'!G11)/'18(續2)'!D26</f>
        <v>28.958333333333332</v>
      </c>
      <c r="H26" s="36">
        <f>'18(續2)'!H29+'18(續2)'!H32+'18(續2)'!H35+'18(續2)'!H38+'18(續3)'!H5+'18(續3)'!H8+'18(續3)'!H11</f>
        <v>0</v>
      </c>
      <c r="I26" s="36">
        <f>'18(續2)'!I29+'18(續2)'!I32+'18(續2)'!I35+'18(續2)'!I38+'18(續3)'!I5+'18(續3)'!I8+'18(續3)'!I11</f>
        <v>1</v>
      </c>
      <c r="J26" s="36">
        <f>'18(續2)'!J29+'18(續2)'!J32+'18(續2)'!J35+'18(續2)'!J38+'18(續3)'!J5+'18(續3)'!J8+'18(續3)'!J11</f>
        <v>19</v>
      </c>
      <c r="K26" s="36">
        <f>'18(續2)'!K29+'18(續2)'!K32+'18(續2)'!K35+'18(續2)'!K38+'18(續3)'!K5+'18(續3)'!K8+'18(續3)'!K11</f>
        <v>0</v>
      </c>
      <c r="L26" s="36">
        <f>'18(續2)'!L29+'18(續2)'!L32+'18(續2)'!L35+'18(續2)'!L38+'18(續3)'!L5+'18(續3)'!L8+'18(續3)'!L11</f>
        <v>0</v>
      </c>
      <c r="M26" s="36">
        <f>'18(續2)'!M29+'18(續2)'!M32+'18(續2)'!M35+'18(續2)'!M38+'18(續3)'!M5+'18(續3)'!M8+'18(續3)'!M11</f>
        <v>0</v>
      </c>
      <c r="N26" s="36">
        <f>'18(續2)'!N29+'18(續2)'!N32+'18(續2)'!N35+'18(續2)'!N38+'18(續3)'!N5+'18(續3)'!N8+'18(續3)'!N11</f>
        <v>0</v>
      </c>
      <c r="O26" s="36">
        <f>'18(續2)'!O29+'18(續2)'!O32+'18(續2)'!O35+'18(續2)'!O38+'18(續3)'!O5+'18(續3)'!O8+'18(續3)'!O11</f>
        <v>0</v>
      </c>
      <c r="P26" s="36">
        <f>'18(續2)'!P29+'18(續2)'!P32+'18(續2)'!P35+'18(續2)'!P38+'18(續3)'!P5+'18(續3)'!P8+'18(續3)'!P11</f>
        <v>0</v>
      </c>
      <c r="Q26" s="36">
        <f>'18(續2)'!Q29+'18(續2)'!Q32+'18(續2)'!Q35+'18(續2)'!Q38+'18(續3)'!Q5+'18(續3)'!Q8+'18(續3)'!Q11</f>
        <v>0</v>
      </c>
      <c r="R26" s="36">
        <f>'18(續2)'!R29+'18(續2)'!R32+'18(續2)'!R35+'18(續2)'!R38+'18(續3)'!R5+'18(續3)'!R8+'18(續3)'!R11</f>
        <v>6</v>
      </c>
      <c r="S26" s="36">
        <f>'18(續2)'!S29+'18(續2)'!S32+'18(續2)'!S35+'18(續2)'!S38+'18(續3)'!S5+'18(續3)'!S8+'18(續3)'!S11</f>
        <v>70</v>
      </c>
      <c r="T26" s="36">
        <f>'18(續2)'!T29+'18(續2)'!T32+'18(續2)'!T35+'18(續2)'!T38+'18(續3)'!T5+'18(續3)'!T8+'18(續3)'!T11</f>
        <v>59</v>
      </c>
      <c r="U26" s="36">
        <f>'18(續2)'!U29+'18(續2)'!U32+'18(續2)'!U35+'18(續2)'!U38+'18(續3)'!U5+'18(續3)'!U8+'18(續3)'!U11</f>
        <v>9</v>
      </c>
      <c r="V26" s="36">
        <f>'18(續2)'!V29+'18(續2)'!V32+'18(續2)'!V35+'18(續2)'!V38+'18(續3)'!V5+'18(續3)'!V8+'18(續3)'!V11</f>
        <v>0</v>
      </c>
      <c r="W26" s="36">
        <f>'18(續2)'!W29+'18(續2)'!W32+'18(續2)'!W35+'18(續2)'!W38+'18(續3)'!W5+'18(續3)'!W8+'18(續3)'!W11</f>
        <v>0</v>
      </c>
      <c r="X26" s="36">
        <f>'18(續2)'!X29+'18(續2)'!X32+'18(續2)'!X35+'18(續2)'!X38+'18(續3)'!X5+'18(續3)'!X8+'18(續3)'!X11</f>
        <v>0</v>
      </c>
      <c r="Y26" s="36">
        <f>'18(續2)'!Y29+'18(續2)'!Y32+'18(續2)'!Y35+'18(續2)'!Y38+'18(續3)'!Y5+'18(續3)'!Y8+'18(續3)'!Y11</f>
        <v>0</v>
      </c>
      <c r="Z26" s="36">
        <f>'18(續2)'!Z29+'18(續2)'!Z32+'18(續2)'!Z35+'18(續2)'!Z38+'18(續3)'!Z5+'18(續3)'!Z8+'18(續3)'!Z11</f>
        <v>40</v>
      </c>
      <c r="AA26" s="36">
        <f>'18(續2)'!AA29+'18(續2)'!AA32+'18(續2)'!AA35+'18(續2)'!AA38+'18(續3)'!AA5+'18(續3)'!AA8+'18(續3)'!AA11</f>
        <v>100</v>
      </c>
      <c r="AB26" s="36">
        <f>'18(續2)'!AB29+'18(續2)'!AB32+'18(續2)'!AB35+'18(續2)'!AB38+'18(續3)'!AB5+'18(續3)'!AB8+'18(續3)'!AB11</f>
        <v>4</v>
      </c>
      <c r="AC26" s="36">
        <f>'18(續2)'!AC29+'18(續2)'!AC32+'18(續2)'!AC35+'18(續2)'!AC38+'18(續3)'!AC5+'18(續3)'!AC8+'18(續3)'!AC11</f>
        <v>0</v>
      </c>
    </row>
    <row r="27" spans="1:29" s="54" customFormat="1" ht="15.75" customHeight="1">
      <c r="A27" s="530"/>
      <c r="B27" s="526"/>
      <c r="C27" s="79" t="s">
        <v>34</v>
      </c>
      <c r="D27" s="6">
        <f>'18(續2)'!D30+'18(續2)'!D33+'18(續2)'!D36+'18(續2)'!D39+'18(續3)'!D6+'18(續3)'!D9+'18(續3)'!D12</f>
        <v>102</v>
      </c>
      <c r="E27" s="6">
        <f>'18(續2)'!E30+'18(續2)'!E33+'18(續2)'!E36+'18(續2)'!E39+'18(續3)'!E6+'18(續3)'!E9+'18(續3)'!E12</f>
        <v>102</v>
      </c>
      <c r="F27" s="6">
        <f>'18(續2)'!F30+'18(續2)'!F33+'18(續2)'!F36+'18(續2)'!F39+'18(續3)'!F6+'18(續3)'!F9+'18(續3)'!F12</f>
        <v>0</v>
      </c>
      <c r="G27" s="365">
        <f>(D30*G30+D33*G33+D36*G36+D39*G39+'18(續3)'!D6*'18(續3)'!G6+'18(續3)'!D9*'18(續3)'!G9+'18(續3)'!D12*'18(續3)'!G12)/'18(續2)'!D27</f>
        <v>29.725490196078432</v>
      </c>
      <c r="H27" s="6">
        <f>'18(續2)'!H30+'18(續2)'!H33+'18(續2)'!H36+'18(續2)'!H39+'18(續3)'!H6+'18(續3)'!H9+'18(續3)'!H12</f>
        <v>0</v>
      </c>
      <c r="I27" s="6">
        <f>'18(續2)'!I30+'18(續2)'!I33+'18(續2)'!I36+'18(續2)'!I39+'18(續3)'!I6+'18(續3)'!I9+'18(續3)'!I12</f>
        <v>0</v>
      </c>
      <c r="J27" s="6">
        <f>'18(續2)'!J30+'18(續2)'!J33+'18(續2)'!J36+'18(續2)'!J39+'18(續3)'!J6+'18(續3)'!J9+'18(續3)'!J12</f>
        <v>16</v>
      </c>
      <c r="K27" s="6">
        <f>'18(續2)'!K30+'18(續2)'!K33+'18(續2)'!K36+'18(續2)'!K39+'18(續3)'!K6+'18(續3)'!K9+'18(續3)'!K12</f>
        <v>0</v>
      </c>
      <c r="L27" s="6">
        <f>'18(續2)'!L30+'18(續2)'!L33+'18(續2)'!L36+'18(續2)'!L39+'18(續3)'!L6+'18(續3)'!L9+'18(續3)'!L12</f>
        <v>0</v>
      </c>
      <c r="M27" s="6">
        <f>'18(續2)'!M30+'18(續2)'!M33+'18(續2)'!M36+'18(續2)'!M39+'18(續3)'!M6+'18(續3)'!M9+'18(續3)'!M12</f>
        <v>0</v>
      </c>
      <c r="N27" s="6">
        <f>'18(續2)'!N30+'18(續2)'!N33+'18(續2)'!N36+'18(續2)'!N39+'18(續3)'!N6+'18(續3)'!N9+'18(續3)'!N12</f>
        <v>0</v>
      </c>
      <c r="O27" s="6">
        <f>'18(續2)'!O30+'18(續2)'!O33+'18(續2)'!O36+'18(續2)'!O39+'18(續3)'!O6+'18(續3)'!O9+'18(續3)'!O12</f>
        <v>0</v>
      </c>
      <c r="P27" s="6">
        <f>'18(續2)'!P30+'18(續2)'!P33+'18(續2)'!P36+'18(續2)'!P39+'18(續3)'!P6+'18(續3)'!P9+'18(續3)'!P12</f>
        <v>0</v>
      </c>
      <c r="Q27" s="6">
        <f>'18(續2)'!Q30+'18(續2)'!Q33+'18(續2)'!Q36+'18(續2)'!Q39+'18(續3)'!Q6+'18(續3)'!Q9+'18(續3)'!Q12</f>
        <v>0</v>
      </c>
      <c r="R27" s="6">
        <f>'18(續2)'!R30+'18(續2)'!R33+'18(續2)'!R36+'18(續2)'!R39+'18(續3)'!R6+'18(續3)'!R9+'18(續3)'!R12</f>
        <v>0</v>
      </c>
      <c r="S27" s="6">
        <f>'18(續2)'!S30+'18(續2)'!S33+'18(續2)'!S36+'18(續2)'!S39+'18(續3)'!S6+'18(續3)'!S9+'18(續3)'!S12</f>
        <v>44</v>
      </c>
      <c r="T27" s="6">
        <f>'18(續2)'!T30+'18(續2)'!T33+'18(續2)'!T36+'18(續2)'!T39+'18(續3)'!T6+'18(續3)'!T9+'18(續3)'!T12</f>
        <v>50</v>
      </c>
      <c r="U27" s="6">
        <f>'18(續2)'!U30+'18(續2)'!U33+'18(續2)'!U36+'18(續2)'!U39+'18(續3)'!U6+'18(續3)'!U9+'18(續3)'!U12</f>
        <v>8</v>
      </c>
      <c r="V27" s="6">
        <f>'18(續2)'!V30+'18(續2)'!V33+'18(續2)'!V36+'18(續2)'!V39+'18(續3)'!V6+'18(續3)'!V9+'18(續3)'!V12</f>
        <v>0</v>
      </c>
      <c r="W27" s="6">
        <f>'18(續2)'!W30+'18(續2)'!W33+'18(續2)'!W36+'18(續2)'!W39+'18(續3)'!W6+'18(續3)'!W9+'18(續3)'!W12</f>
        <v>0</v>
      </c>
      <c r="X27" s="6">
        <f>'18(續2)'!X30+'18(續2)'!X33+'18(續2)'!X36+'18(續2)'!X39+'18(續3)'!X6+'18(續3)'!X9+'18(續3)'!X12</f>
        <v>0</v>
      </c>
      <c r="Y27" s="6">
        <f>'18(續2)'!Y30+'18(續2)'!Y33+'18(續2)'!Y36+'18(續2)'!Y39+'18(續3)'!Y6+'18(續3)'!Y9+'18(續3)'!Y12</f>
        <v>0</v>
      </c>
      <c r="Z27" s="6">
        <f>'18(續2)'!Z30+'18(續2)'!Z33+'18(續2)'!Z36+'18(續2)'!Z39+'18(續3)'!Z6+'18(續3)'!Z9+'18(續3)'!Z12</f>
        <v>33</v>
      </c>
      <c r="AA27" s="6">
        <f>'18(續2)'!AA30+'18(續2)'!AA33+'18(續2)'!AA36+'18(續2)'!AA39+'18(續3)'!AA6+'18(續3)'!AA9+'18(續3)'!AA12</f>
        <v>66</v>
      </c>
      <c r="AB27" s="6">
        <f>'18(續2)'!AB30+'18(續2)'!AB33+'18(續2)'!AB36+'18(續2)'!AB39+'18(續3)'!AB6+'18(續3)'!AB9+'18(續3)'!AB12</f>
        <v>3</v>
      </c>
      <c r="AC27" s="6">
        <f>'18(續2)'!AC30+'18(續2)'!AC33+'18(續2)'!AC36+'18(續2)'!AC39+'18(續3)'!AC6+'18(續3)'!AC9+'18(續3)'!AC12</f>
        <v>0</v>
      </c>
    </row>
    <row r="28" spans="1:29" s="54" customFormat="1" ht="15.75" customHeight="1">
      <c r="A28" s="530"/>
      <c r="B28" s="526"/>
      <c r="C28" s="79" t="s">
        <v>35</v>
      </c>
      <c r="D28" s="6">
        <f>'18(續2)'!D31+'18(續2)'!D34+'18(續2)'!D37+'18(續2)'!D40+'18(續3)'!D7+'18(續3)'!D10+'18(續3)'!D13</f>
        <v>42</v>
      </c>
      <c r="E28" s="6">
        <f>'18(續2)'!E31+'18(續2)'!E34+'18(續2)'!E37+'18(續2)'!E40+'18(續3)'!E7+'18(續3)'!E10+'18(續3)'!E13</f>
        <v>41</v>
      </c>
      <c r="F28" s="6">
        <f>'18(續2)'!F31+'18(續2)'!F34+'18(續2)'!F37+'18(續2)'!F40+'18(續3)'!F7+'18(續3)'!F10+'18(續3)'!F13</f>
        <v>1</v>
      </c>
      <c r="G28" s="365">
        <f>(D31*G31+D34*G34+D37*G37+D40*G40+'18(續3)'!D7*'18(續3)'!G7+'18(續3)'!D10*'18(續3)'!G10+'18(續3)'!D13*'18(續3)'!G13)/'18(續2)'!D28</f>
        <v>27.285714285714285</v>
      </c>
      <c r="H28" s="6">
        <f>'18(續2)'!H31+'18(續2)'!H34+'18(續2)'!H37+'18(續2)'!H40+'18(續3)'!H7+'18(續3)'!H10+'18(續3)'!H13</f>
        <v>0</v>
      </c>
      <c r="I28" s="6">
        <f>'18(續2)'!I31+'18(續2)'!I34+'18(續2)'!I37+'18(續2)'!I40+'18(續3)'!I7+'18(續3)'!I10+'18(續3)'!I13</f>
        <v>1</v>
      </c>
      <c r="J28" s="6">
        <f>'18(續2)'!J31+'18(續2)'!J34+'18(續2)'!J37+'18(續2)'!J40+'18(續3)'!J7+'18(續3)'!J10+'18(續3)'!J13</f>
        <v>3</v>
      </c>
      <c r="K28" s="6">
        <f>'18(續2)'!K31+'18(續2)'!K34+'18(續2)'!K37+'18(續2)'!K40+'18(續3)'!K7+'18(續3)'!K10+'18(續3)'!K13</f>
        <v>0</v>
      </c>
      <c r="L28" s="6">
        <f>'18(續2)'!L31+'18(續2)'!L34+'18(續2)'!L37+'18(續2)'!L40+'18(續3)'!L7+'18(續3)'!L10+'18(續3)'!L13</f>
        <v>0</v>
      </c>
      <c r="M28" s="6">
        <f>'18(續2)'!M31+'18(續2)'!M34+'18(續2)'!M37+'18(續2)'!M40+'18(續3)'!M7+'18(續3)'!M10+'18(續3)'!M13</f>
        <v>0</v>
      </c>
      <c r="N28" s="6">
        <f>'18(續2)'!N31+'18(續2)'!N34+'18(續2)'!N37+'18(續2)'!N40+'18(續3)'!N7+'18(續3)'!N10+'18(續3)'!N13</f>
        <v>0</v>
      </c>
      <c r="O28" s="6">
        <f>'18(續2)'!O31+'18(續2)'!O34+'18(續2)'!O37+'18(續2)'!O40+'18(續3)'!O7+'18(續3)'!O10+'18(續3)'!O13</f>
        <v>0</v>
      </c>
      <c r="P28" s="6">
        <f>'18(續2)'!P31+'18(續2)'!P34+'18(續2)'!P37+'18(續2)'!P40+'18(續3)'!P7+'18(續3)'!P10+'18(續3)'!P13</f>
        <v>0</v>
      </c>
      <c r="Q28" s="6">
        <f>'18(續2)'!Q31+'18(續2)'!Q34+'18(續2)'!Q37+'18(續2)'!Q40+'18(續3)'!Q7+'18(續3)'!Q10+'18(續3)'!Q13</f>
        <v>0</v>
      </c>
      <c r="R28" s="6">
        <f>'18(續2)'!R31+'18(續2)'!R34+'18(續2)'!R37+'18(續2)'!R40+'18(續3)'!R7+'18(續3)'!R10+'18(續3)'!R13</f>
        <v>6</v>
      </c>
      <c r="S28" s="6">
        <f>'18(續2)'!S31+'18(續2)'!S34+'18(續2)'!S37+'18(續2)'!S40+'18(續3)'!S7+'18(續3)'!S10+'18(續3)'!S13</f>
        <v>26</v>
      </c>
      <c r="T28" s="6">
        <f>'18(續2)'!T31+'18(續2)'!T34+'18(續2)'!T37+'18(續2)'!T40+'18(續3)'!T7+'18(續3)'!T10+'18(續3)'!T13</f>
        <v>9</v>
      </c>
      <c r="U28" s="6">
        <f>'18(續2)'!U31+'18(續2)'!U34+'18(續2)'!U37+'18(續2)'!U40+'18(續3)'!U7+'18(續3)'!U10+'18(續3)'!U13</f>
        <v>1</v>
      </c>
      <c r="V28" s="6">
        <f>'18(續2)'!V31+'18(續2)'!V34+'18(續2)'!V37+'18(續2)'!V40+'18(續3)'!V7+'18(續3)'!V10+'18(續3)'!V13</f>
        <v>0</v>
      </c>
      <c r="W28" s="6">
        <f>'18(續2)'!W31+'18(續2)'!W34+'18(續2)'!W37+'18(續2)'!W40+'18(續3)'!W7+'18(續3)'!W10+'18(續3)'!W13</f>
        <v>0</v>
      </c>
      <c r="X28" s="6">
        <f>'18(續2)'!X31+'18(續2)'!X34+'18(續2)'!X37+'18(續2)'!X40+'18(續3)'!X7+'18(續3)'!X10+'18(續3)'!X13</f>
        <v>0</v>
      </c>
      <c r="Y28" s="6">
        <f>'18(續2)'!Y31+'18(續2)'!Y34+'18(續2)'!Y37+'18(續2)'!Y40+'18(續3)'!Y7+'18(續3)'!Y10+'18(續3)'!Y13</f>
        <v>0</v>
      </c>
      <c r="Z28" s="6">
        <f>'18(續2)'!Z31+'18(續2)'!Z34+'18(續2)'!Z37+'18(續2)'!Z40+'18(續3)'!Z7+'18(續3)'!Z10+'18(續3)'!Z13</f>
        <v>7</v>
      </c>
      <c r="AA28" s="6">
        <f>'18(續2)'!AA31+'18(續2)'!AA34+'18(續2)'!AA37+'18(續2)'!AA40+'18(續3)'!AA7+'18(續3)'!AA10+'18(續3)'!AA13</f>
        <v>34</v>
      </c>
      <c r="AB28" s="6">
        <f>'18(續2)'!AB31+'18(續2)'!AB34+'18(續2)'!AB37+'18(續2)'!AB40+'18(續3)'!AB7+'18(續3)'!AB10+'18(續3)'!AB13</f>
        <v>1</v>
      </c>
      <c r="AC28" s="6">
        <f>'18(續2)'!AC31+'18(續2)'!AC34+'18(續2)'!AC37+'18(續2)'!AC40+'18(續3)'!AC7+'18(續3)'!AC10+'18(續3)'!AC13</f>
        <v>0</v>
      </c>
    </row>
    <row r="29" spans="1:29" s="54" customFormat="1" ht="15.75" customHeight="1">
      <c r="A29" s="530"/>
      <c r="B29" s="482" t="s">
        <v>198</v>
      </c>
      <c r="C29" s="112" t="s">
        <v>116</v>
      </c>
      <c r="D29" s="35">
        <v>1</v>
      </c>
      <c r="E29" s="36">
        <v>0</v>
      </c>
      <c r="F29" s="36">
        <v>1</v>
      </c>
      <c r="G29" s="36">
        <v>26</v>
      </c>
      <c r="H29" s="36">
        <v>0</v>
      </c>
      <c r="I29" s="36">
        <v>1</v>
      </c>
      <c r="J29" s="36">
        <v>0</v>
      </c>
      <c r="K29" s="36"/>
      <c r="L29" s="36"/>
      <c r="M29" s="36"/>
      <c r="N29" s="36"/>
      <c r="O29" s="36"/>
      <c r="P29" s="36"/>
      <c r="Q29" s="36">
        <v>0</v>
      </c>
      <c r="R29" s="36">
        <v>1</v>
      </c>
      <c r="S29" s="36">
        <v>0</v>
      </c>
      <c r="T29" s="36">
        <v>0</v>
      </c>
      <c r="U29" s="36">
        <v>0</v>
      </c>
      <c r="V29" s="36">
        <v>0</v>
      </c>
      <c r="W29" s="36">
        <v>0</v>
      </c>
      <c r="X29" s="36">
        <v>0</v>
      </c>
      <c r="Y29" s="36">
        <v>0</v>
      </c>
      <c r="Z29" s="36">
        <v>0</v>
      </c>
      <c r="AA29" s="36">
        <v>1</v>
      </c>
      <c r="AB29" s="36">
        <v>0</v>
      </c>
      <c r="AC29" s="36">
        <v>0</v>
      </c>
    </row>
    <row r="30" spans="1:29" s="54" customFormat="1" ht="15.75" customHeight="1">
      <c r="A30" s="450"/>
      <c r="B30" s="483"/>
      <c r="C30" s="79" t="s">
        <v>34</v>
      </c>
      <c r="D30" s="16">
        <v>0</v>
      </c>
      <c r="E30" s="6">
        <v>0</v>
      </c>
      <c r="F30" s="6">
        <v>0</v>
      </c>
      <c r="G30" s="6">
        <v>0</v>
      </c>
      <c r="H30" s="6">
        <v>0</v>
      </c>
      <c r="I30" s="6">
        <v>0</v>
      </c>
      <c r="J30" s="6">
        <v>0</v>
      </c>
      <c r="K30" s="6"/>
      <c r="L30" s="6"/>
      <c r="M30" s="6"/>
      <c r="N30" s="6"/>
      <c r="O30" s="6"/>
      <c r="P30" s="6"/>
      <c r="Q30" s="6">
        <v>0</v>
      </c>
      <c r="R30" s="6">
        <v>0</v>
      </c>
      <c r="S30" s="6">
        <v>0</v>
      </c>
      <c r="T30" s="30">
        <v>0</v>
      </c>
      <c r="U30" s="30">
        <v>0</v>
      </c>
      <c r="V30" s="30">
        <v>0</v>
      </c>
      <c r="W30" s="30">
        <v>0</v>
      </c>
      <c r="X30" s="30">
        <v>0</v>
      </c>
      <c r="Y30" s="30">
        <v>0</v>
      </c>
      <c r="Z30" s="30">
        <v>0</v>
      </c>
      <c r="AA30" s="30">
        <v>0</v>
      </c>
      <c r="AB30" s="30">
        <v>0</v>
      </c>
      <c r="AC30" s="30">
        <v>0</v>
      </c>
    </row>
    <row r="31" spans="1:29" s="54" customFormat="1" ht="15.75" customHeight="1">
      <c r="A31" s="530"/>
      <c r="B31" s="484"/>
      <c r="C31" s="79" t="s">
        <v>35</v>
      </c>
      <c r="D31" s="16">
        <v>1</v>
      </c>
      <c r="E31" s="6">
        <v>0</v>
      </c>
      <c r="F31" s="6">
        <v>1</v>
      </c>
      <c r="G31" s="6">
        <v>26</v>
      </c>
      <c r="H31" s="6">
        <v>0</v>
      </c>
      <c r="I31" s="6">
        <v>1</v>
      </c>
      <c r="J31" s="6">
        <v>0</v>
      </c>
      <c r="K31" s="6"/>
      <c r="L31" s="6"/>
      <c r="M31" s="6"/>
      <c r="N31" s="6"/>
      <c r="O31" s="6"/>
      <c r="P31" s="6"/>
      <c r="Q31" s="6">
        <v>0</v>
      </c>
      <c r="R31" s="6">
        <v>1</v>
      </c>
      <c r="S31" s="6">
        <v>0</v>
      </c>
      <c r="T31" s="30">
        <v>0</v>
      </c>
      <c r="U31" s="30">
        <v>0</v>
      </c>
      <c r="V31" s="30">
        <v>0</v>
      </c>
      <c r="W31" s="30">
        <v>0</v>
      </c>
      <c r="X31" s="30">
        <v>0</v>
      </c>
      <c r="Y31" s="30">
        <v>0</v>
      </c>
      <c r="Z31" s="30">
        <v>0</v>
      </c>
      <c r="AA31" s="30">
        <v>1</v>
      </c>
      <c r="AB31" s="30">
        <v>0</v>
      </c>
      <c r="AC31" s="30">
        <v>0</v>
      </c>
    </row>
    <row r="32" spans="1:29" s="54" customFormat="1" ht="15.75" customHeight="1">
      <c r="A32" s="530"/>
      <c r="B32" s="482" t="s">
        <v>199</v>
      </c>
      <c r="C32" s="112" t="s">
        <v>116</v>
      </c>
      <c r="D32" s="35">
        <v>20</v>
      </c>
      <c r="E32" s="36">
        <v>20</v>
      </c>
      <c r="F32" s="36">
        <v>0</v>
      </c>
      <c r="G32" s="36">
        <v>27</v>
      </c>
      <c r="H32" s="36">
        <v>0</v>
      </c>
      <c r="I32" s="36">
        <v>0</v>
      </c>
      <c r="J32" s="36">
        <v>19</v>
      </c>
      <c r="K32" s="36"/>
      <c r="L32" s="36"/>
      <c r="M32" s="36"/>
      <c r="N32" s="36"/>
      <c r="O32" s="36"/>
      <c r="P32" s="36"/>
      <c r="Q32" s="36">
        <v>0</v>
      </c>
      <c r="R32" s="36">
        <v>0</v>
      </c>
      <c r="S32" s="36">
        <v>19</v>
      </c>
      <c r="T32" s="36">
        <v>1</v>
      </c>
      <c r="U32" s="36">
        <v>0</v>
      </c>
      <c r="V32" s="36">
        <v>0</v>
      </c>
      <c r="W32" s="36">
        <v>0</v>
      </c>
      <c r="X32" s="36">
        <v>0</v>
      </c>
      <c r="Y32" s="36">
        <v>0</v>
      </c>
      <c r="Z32" s="36">
        <v>0</v>
      </c>
      <c r="AA32" s="36">
        <v>20</v>
      </c>
      <c r="AB32" s="36">
        <v>0</v>
      </c>
      <c r="AC32" s="36">
        <v>0</v>
      </c>
    </row>
    <row r="33" spans="1:29" s="54" customFormat="1" ht="15.75" customHeight="1">
      <c r="A33" s="534" t="s">
        <v>363</v>
      </c>
      <c r="B33" s="483"/>
      <c r="C33" s="79" t="s">
        <v>34</v>
      </c>
      <c r="D33" s="16">
        <v>17</v>
      </c>
      <c r="E33" s="6">
        <v>17</v>
      </c>
      <c r="F33" s="6">
        <v>0</v>
      </c>
      <c r="G33" s="6">
        <v>27</v>
      </c>
      <c r="H33" s="6">
        <v>0</v>
      </c>
      <c r="I33" s="6">
        <v>0</v>
      </c>
      <c r="J33" s="6">
        <v>16</v>
      </c>
      <c r="K33" s="6"/>
      <c r="L33" s="6"/>
      <c r="M33" s="6"/>
      <c r="N33" s="6"/>
      <c r="O33" s="6"/>
      <c r="P33" s="6"/>
      <c r="Q33" s="6">
        <v>0</v>
      </c>
      <c r="R33" s="6">
        <v>0</v>
      </c>
      <c r="S33" s="6">
        <v>16</v>
      </c>
      <c r="T33" s="6">
        <v>1</v>
      </c>
      <c r="U33" s="30">
        <v>0</v>
      </c>
      <c r="V33" s="30">
        <v>0</v>
      </c>
      <c r="W33" s="30">
        <v>0</v>
      </c>
      <c r="X33" s="30">
        <v>0</v>
      </c>
      <c r="Y33" s="30">
        <v>0</v>
      </c>
      <c r="Z33" s="30">
        <v>0</v>
      </c>
      <c r="AA33" s="30">
        <v>17</v>
      </c>
      <c r="AB33" s="30">
        <v>0</v>
      </c>
      <c r="AC33" s="30">
        <v>0</v>
      </c>
    </row>
    <row r="34" spans="1:29" s="54" customFormat="1" ht="15.75" customHeight="1">
      <c r="A34" s="534"/>
      <c r="B34" s="484"/>
      <c r="C34" s="79" t="s">
        <v>35</v>
      </c>
      <c r="D34" s="16">
        <v>3</v>
      </c>
      <c r="E34" s="6">
        <v>3</v>
      </c>
      <c r="F34" s="6">
        <v>0</v>
      </c>
      <c r="G34" s="6">
        <v>27</v>
      </c>
      <c r="H34" s="6">
        <v>0</v>
      </c>
      <c r="I34" s="6">
        <v>0</v>
      </c>
      <c r="J34" s="6">
        <v>3</v>
      </c>
      <c r="K34" s="6"/>
      <c r="L34" s="6"/>
      <c r="M34" s="6"/>
      <c r="N34" s="6"/>
      <c r="O34" s="6"/>
      <c r="P34" s="6"/>
      <c r="Q34" s="6">
        <v>0</v>
      </c>
      <c r="R34" s="6">
        <v>0</v>
      </c>
      <c r="S34" s="6">
        <v>3</v>
      </c>
      <c r="T34" s="6">
        <v>0</v>
      </c>
      <c r="U34" s="30">
        <v>0</v>
      </c>
      <c r="V34" s="30">
        <v>0</v>
      </c>
      <c r="W34" s="30">
        <v>0</v>
      </c>
      <c r="X34" s="30">
        <v>0</v>
      </c>
      <c r="Y34" s="30">
        <v>0</v>
      </c>
      <c r="Z34" s="30">
        <v>0</v>
      </c>
      <c r="AA34" s="30">
        <v>3</v>
      </c>
      <c r="AB34" s="30">
        <v>0</v>
      </c>
      <c r="AC34" s="30">
        <v>0</v>
      </c>
    </row>
    <row r="35" spans="1:29" s="59" customFormat="1" ht="15.75" customHeight="1">
      <c r="A35" s="534"/>
      <c r="B35" s="482" t="s">
        <v>203</v>
      </c>
      <c r="C35" s="112" t="s">
        <v>116</v>
      </c>
      <c r="D35" s="35">
        <v>1</v>
      </c>
      <c r="E35" s="36">
        <v>1</v>
      </c>
      <c r="F35" s="36">
        <v>0</v>
      </c>
      <c r="G35" s="36">
        <v>36</v>
      </c>
      <c r="H35" s="36">
        <v>0</v>
      </c>
      <c r="I35" s="36">
        <v>0</v>
      </c>
      <c r="J35" s="36">
        <v>0</v>
      </c>
      <c r="K35" s="36"/>
      <c r="L35" s="36"/>
      <c r="M35" s="36"/>
      <c r="N35" s="36"/>
      <c r="O35" s="36"/>
      <c r="P35" s="36"/>
      <c r="Q35" s="36">
        <v>0</v>
      </c>
      <c r="R35" s="36">
        <v>0</v>
      </c>
      <c r="S35" s="36">
        <v>0</v>
      </c>
      <c r="T35" s="36">
        <v>0</v>
      </c>
      <c r="U35" s="36">
        <v>1</v>
      </c>
      <c r="V35" s="36">
        <v>0</v>
      </c>
      <c r="W35" s="36">
        <v>0</v>
      </c>
      <c r="X35" s="36">
        <v>0</v>
      </c>
      <c r="Y35" s="36">
        <v>0</v>
      </c>
      <c r="Z35" s="36">
        <v>0</v>
      </c>
      <c r="AA35" s="36">
        <v>1</v>
      </c>
      <c r="AB35" s="36">
        <v>0</v>
      </c>
      <c r="AC35" s="36">
        <v>0</v>
      </c>
    </row>
    <row r="36" spans="1:29" s="59" customFormat="1" ht="15.75" customHeight="1">
      <c r="A36" s="534"/>
      <c r="B36" s="483"/>
      <c r="C36" s="79" t="s">
        <v>34</v>
      </c>
      <c r="D36" s="16">
        <v>1</v>
      </c>
      <c r="E36" s="6">
        <v>1</v>
      </c>
      <c r="F36" s="6">
        <v>0</v>
      </c>
      <c r="G36" s="6">
        <v>36</v>
      </c>
      <c r="H36" s="6">
        <v>0</v>
      </c>
      <c r="I36" s="6">
        <v>0</v>
      </c>
      <c r="J36" s="6">
        <v>0</v>
      </c>
      <c r="K36" s="6"/>
      <c r="L36" s="6"/>
      <c r="M36" s="6"/>
      <c r="N36" s="6"/>
      <c r="O36" s="6"/>
      <c r="P36" s="6"/>
      <c r="Q36" s="6">
        <v>0</v>
      </c>
      <c r="R36" s="6">
        <v>0</v>
      </c>
      <c r="S36" s="6">
        <v>0</v>
      </c>
      <c r="T36" s="6">
        <v>0</v>
      </c>
      <c r="U36" s="30">
        <v>1</v>
      </c>
      <c r="V36" s="30">
        <v>0</v>
      </c>
      <c r="W36" s="30">
        <v>0</v>
      </c>
      <c r="X36" s="30">
        <v>0</v>
      </c>
      <c r="Y36" s="30">
        <v>0</v>
      </c>
      <c r="Z36" s="30">
        <v>0</v>
      </c>
      <c r="AA36" s="30">
        <v>1</v>
      </c>
      <c r="AB36" s="30">
        <v>0</v>
      </c>
      <c r="AC36" s="30">
        <v>0</v>
      </c>
    </row>
    <row r="37" spans="1:29" s="59" customFormat="1" ht="15.75" customHeight="1">
      <c r="A37" s="534"/>
      <c r="B37" s="484"/>
      <c r="C37" s="79" t="s">
        <v>35</v>
      </c>
      <c r="D37" s="16">
        <v>0</v>
      </c>
      <c r="E37" s="6">
        <v>0</v>
      </c>
      <c r="F37" s="6">
        <v>0</v>
      </c>
      <c r="G37" s="6">
        <v>0</v>
      </c>
      <c r="H37" s="6">
        <v>0</v>
      </c>
      <c r="I37" s="6">
        <v>0</v>
      </c>
      <c r="J37" s="6">
        <v>0</v>
      </c>
      <c r="K37" s="6"/>
      <c r="L37" s="6"/>
      <c r="M37" s="6"/>
      <c r="N37" s="6"/>
      <c r="O37" s="6"/>
      <c r="P37" s="6"/>
      <c r="Q37" s="6">
        <v>0</v>
      </c>
      <c r="R37" s="6">
        <v>0</v>
      </c>
      <c r="S37" s="6">
        <v>0</v>
      </c>
      <c r="T37" s="6">
        <v>0</v>
      </c>
      <c r="U37" s="30">
        <v>0</v>
      </c>
      <c r="V37" s="30">
        <v>0</v>
      </c>
      <c r="W37" s="30">
        <v>0</v>
      </c>
      <c r="X37" s="30">
        <v>0</v>
      </c>
      <c r="Y37" s="30">
        <v>0</v>
      </c>
      <c r="Z37" s="30">
        <v>0</v>
      </c>
      <c r="AA37" s="30">
        <v>0</v>
      </c>
      <c r="AB37" s="30">
        <v>0</v>
      </c>
      <c r="AC37" s="30">
        <v>0</v>
      </c>
    </row>
    <row r="38" spans="1:29" s="59" customFormat="1" ht="15.75" customHeight="1">
      <c r="A38" s="534"/>
      <c r="B38" s="484" t="s">
        <v>205</v>
      </c>
      <c r="C38" s="201" t="s">
        <v>116</v>
      </c>
      <c r="D38" s="36">
        <v>36</v>
      </c>
      <c r="E38" s="36">
        <v>36</v>
      </c>
      <c r="F38" s="36">
        <v>0</v>
      </c>
      <c r="G38" s="36">
        <v>29</v>
      </c>
      <c r="H38" s="36"/>
      <c r="I38" s="36"/>
      <c r="J38" s="36"/>
      <c r="K38" s="36"/>
      <c r="L38" s="36"/>
      <c r="M38" s="36"/>
      <c r="N38" s="36"/>
      <c r="O38" s="36"/>
      <c r="P38" s="36"/>
      <c r="Q38" s="36">
        <v>0</v>
      </c>
      <c r="R38" s="36">
        <v>2</v>
      </c>
      <c r="S38" s="36">
        <v>19</v>
      </c>
      <c r="T38" s="36">
        <v>13</v>
      </c>
      <c r="U38" s="36">
        <v>2</v>
      </c>
      <c r="V38" s="36">
        <v>0</v>
      </c>
      <c r="W38" s="36">
        <v>0</v>
      </c>
      <c r="X38" s="36">
        <v>0</v>
      </c>
      <c r="Y38" s="36">
        <v>0</v>
      </c>
      <c r="Z38" s="36">
        <v>6</v>
      </c>
      <c r="AA38" s="36">
        <v>30</v>
      </c>
      <c r="AB38" s="36">
        <v>0</v>
      </c>
      <c r="AC38" s="36">
        <v>0</v>
      </c>
    </row>
    <row r="39" spans="1:29" s="59" customFormat="1" ht="15.75" customHeight="1">
      <c r="A39" s="534"/>
      <c r="B39" s="526"/>
      <c r="C39" s="79" t="s">
        <v>34</v>
      </c>
      <c r="D39" s="6">
        <v>27</v>
      </c>
      <c r="E39" s="6">
        <v>27</v>
      </c>
      <c r="F39" s="6">
        <v>0</v>
      </c>
      <c r="G39" s="6">
        <v>29</v>
      </c>
      <c r="H39" s="6"/>
      <c r="I39" s="6"/>
      <c r="J39" s="6"/>
      <c r="K39" s="6"/>
      <c r="L39" s="6"/>
      <c r="M39" s="6"/>
      <c r="N39" s="6"/>
      <c r="O39" s="6"/>
      <c r="P39" s="6"/>
      <c r="Q39" s="6">
        <v>0</v>
      </c>
      <c r="R39" s="6">
        <v>0</v>
      </c>
      <c r="S39" s="6">
        <v>13</v>
      </c>
      <c r="T39" s="6">
        <v>12</v>
      </c>
      <c r="U39" s="30">
        <v>2</v>
      </c>
      <c r="V39" s="30">
        <v>0</v>
      </c>
      <c r="W39" s="30">
        <v>0</v>
      </c>
      <c r="X39" s="30">
        <v>0</v>
      </c>
      <c r="Y39" s="30">
        <v>0</v>
      </c>
      <c r="Z39" s="30">
        <v>5</v>
      </c>
      <c r="AA39" s="30">
        <v>22</v>
      </c>
      <c r="AB39" s="30">
        <v>0</v>
      </c>
      <c r="AC39" s="30">
        <v>0</v>
      </c>
    </row>
    <row r="40" spans="1:29" s="59" customFormat="1" ht="15.75" customHeight="1">
      <c r="A40" s="534"/>
      <c r="B40" s="526"/>
      <c r="C40" s="79" t="s">
        <v>35</v>
      </c>
      <c r="D40" s="6">
        <v>9</v>
      </c>
      <c r="E40" s="6">
        <v>9</v>
      </c>
      <c r="F40" s="6">
        <v>0</v>
      </c>
      <c r="G40" s="6">
        <v>27</v>
      </c>
      <c r="H40" s="6"/>
      <c r="I40" s="6"/>
      <c r="J40" s="6"/>
      <c r="K40" s="6"/>
      <c r="L40" s="6"/>
      <c r="M40" s="6"/>
      <c r="N40" s="6"/>
      <c r="O40" s="6"/>
      <c r="P40" s="6"/>
      <c r="Q40" s="6">
        <v>0</v>
      </c>
      <c r="R40" s="6">
        <v>2</v>
      </c>
      <c r="S40" s="6">
        <v>6</v>
      </c>
      <c r="T40" s="6">
        <v>1</v>
      </c>
      <c r="U40" s="30">
        <v>0</v>
      </c>
      <c r="V40" s="30">
        <v>0</v>
      </c>
      <c r="W40" s="30">
        <v>0</v>
      </c>
      <c r="X40" s="30">
        <v>0</v>
      </c>
      <c r="Y40" s="30">
        <v>0</v>
      </c>
      <c r="Z40" s="30">
        <v>1</v>
      </c>
      <c r="AA40" s="30">
        <v>8</v>
      </c>
      <c r="AB40" s="30">
        <v>0</v>
      </c>
      <c r="AC40" s="30">
        <v>0</v>
      </c>
    </row>
    <row r="49" spans="1:29" ht="15.75">
      <c r="A49" s="467" t="str">
        <f>"-"&amp;Sheet1!F9&amp;"-"</f>
        <v>-70-</v>
      </c>
      <c r="B49" s="467"/>
      <c r="C49" s="467"/>
      <c r="D49" s="467"/>
      <c r="E49" s="467"/>
      <c r="F49" s="467"/>
      <c r="G49" s="467"/>
      <c r="H49" s="467"/>
      <c r="I49" s="467"/>
      <c r="J49" s="467"/>
      <c r="K49" s="467"/>
      <c r="L49" s="467"/>
      <c r="M49" s="467"/>
      <c r="N49" s="467"/>
      <c r="O49" s="467"/>
      <c r="P49" s="467"/>
      <c r="Q49" s="467"/>
      <c r="R49" s="467"/>
      <c r="S49" s="467"/>
      <c r="T49" s="467" t="str">
        <f>"-"&amp;Sheet1!G9&amp;"-"</f>
        <v>-71-</v>
      </c>
      <c r="U49" s="467"/>
      <c r="V49" s="467"/>
      <c r="W49" s="467"/>
      <c r="X49" s="467"/>
      <c r="Y49" s="467"/>
      <c r="Z49" s="467"/>
      <c r="AA49" s="467"/>
      <c r="AB49" s="467"/>
      <c r="AC49" s="467"/>
    </row>
  </sheetData>
  <sheetProtection/>
  <mergeCells count="29">
    <mergeCell ref="AB2:AC2"/>
    <mergeCell ref="T3:Y3"/>
    <mergeCell ref="Z3:AC3"/>
    <mergeCell ref="A1:S1"/>
    <mergeCell ref="A5:A14"/>
    <mergeCell ref="B8:B10"/>
    <mergeCell ref="B11:B13"/>
    <mergeCell ref="B14:B16"/>
    <mergeCell ref="T1:AC1"/>
    <mergeCell ref="A2:R2"/>
    <mergeCell ref="T2:Z2"/>
    <mergeCell ref="A3:C4"/>
    <mergeCell ref="D3:F3"/>
    <mergeCell ref="B20:B22"/>
    <mergeCell ref="A26:A32"/>
    <mergeCell ref="A49:S49"/>
    <mergeCell ref="B5:B7"/>
    <mergeCell ref="G3:G4"/>
    <mergeCell ref="Q3:S3"/>
    <mergeCell ref="T49:AC49"/>
    <mergeCell ref="A15:A25"/>
    <mergeCell ref="B17:B19"/>
    <mergeCell ref="B29:B31"/>
    <mergeCell ref="B32:B34"/>
    <mergeCell ref="A33:A40"/>
    <mergeCell ref="B26:B28"/>
    <mergeCell ref="B38:B40"/>
    <mergeCell ref="B23:B25"/>
    <mergeCell ref="B35:B37"/>
  </mergeCells>
  <printOptions/>
  <pageMargins left="0.7086614173228347" right="0.7086614173228347" top="0.7480314960629921" bottom="0.7480314960629921" header="0.31496062992125984" footer="0.31496062992125984"/>
  <pageSetup fitToWidth="2" horizontalDpi="600" verticalDpi="600" orientation="portrait" pageOrder="overThenDown" paperSize="8" scale="130" r:id="rId1"/>
  <colBreaks count="1" manualBreakCount="1">
    <brk id="19" max="65535" man="1"/>
  </colBreaks>
</worksheet>
</file>

<file path=xl/worksheets/sheet17.xml><?xml version="1.0" encoding="utf-8"?>
<worksheet xmlns="http://schemas.openxmlformats.org/spreadsheetml/2006/main" xmlns:r="http://schemas.openxmlformats.org/officeDocument/2006/relationships">
  <dimension ref="A1:AC49"/>
  <sheetViews>
    <sheetView view="pageBreakPreview" zoomScale="60" zoomScaleNormal="70" workbookViewId="0" topLeftCell="A1">
      <selection activeCell="A1" sqref="A1:S1"/>
    </sheetView>
  </sheetViews>
  <sheetFormatPr defaultColWidth="9.00390625" defaultRowHeight="16.5"/>
  <cols>
    <col min="1" max="1" width="7.375" style="18" customWidth="1"/>
    <col min="2" max="2" width="9.625" style="18" customWidth="1"/>
    <col min="3" max="3" width="12.50390625" style="18" customWidth="1"/>
    <col min="4" max="4" width="10.125" style="18" customWidth="1"/>
    <col min="5" max="5" width="10.625" style="18" customWidth="1"/>
    <col min="6" max="6" width="11.50390625" style="18" customWidth="1"/>
    <col min="7" max="7" width="7.75390625" style="18" customWidth="1"/>
    <col min="8" max="8" width="8.25390625" style="18" hidden="1" customWidth="1"/>
    <col min="9" max="9" width="7.625" style="18" hidden="1" customWidth="1"/>
    <col min="10" max="16" width="8.00390625" style="18" hidden="1" customWidth="1"/>
    <col min="17" max="25" width="9.125" style="18" customWidth="1"/>
    <col min="26" max="27" width="9.625" style="18" customWidth="1"/>
    <col min="28" max="29" width="10.125" style="18" customWidth="1"/>
    <col min="30" max="16384" width="9.00390625" style="18" customWidth="1"/>
  </cols>
  <sheetData>
    <row r="1" spans="1:29" s="22" customFormat="1" ht="19.5" customHeight="1">
      <c r="A1" s="501" t="s">
        <v>422</v>
      </c>
      <c r="B1" s="501"/>
      <c r="C1" s="501"/>
      <c r="D1" s="501"/>
      <c r="E1" s="501"/>
      <c r="F1" s="501"/>
      <c r="G1" s="501"/>
      <c r="H1" s="501"/>
      <c r="I1" s="501"/>
      <c r="J1" s="501"/>
      <c r="K1" s="501"/>
      <c r="L1" s="501"/>
      <c r="M1" s="501"/>
      <c r="N1" s="501"/>
      <c r="O1" s="501"/>
      <c r="P1" s="501"/>
      <c r="Q1" s="501"/>
      <c r="R1" s="501"/>
      <c r="S1" s="501"/>
      <c r="T1" s="502" t="s">
        <v>500</v>
      </c>
      <c r="U1" s="502"/>
      <c r="V1" s="502"/>
      <c r="W1" s="502"/>
      <c r="X1" s="502"/>
      <c r="Y1" s="502"/>
      <c r="Z1" s="502"/>
      <c r="AA1" s="502"/>
      <c r="AB1" s="502"/>
      <c r="AC1" s="502"/>
    </row>
    <row r="2" spans="1:29" ht="15.75" customHeight="1">
      <c r="A2" s="473" t="s">
        <v>556</v>
      </c>
      <c r="B2" s="473"/>
      <c r="C2" s="473"/>
      <c r="D2" s="473"/>
      <c r="E2" s="473"/>
      <c r="F2" s="473"/>
      <c r="G2" s="473"/>
      <c r="H2" s="473"/>
      <c r="I2" s="473"/>
      <c r="J2" s="473"/>
      <c r="K2" s="473"/>
      <c r="L2" s="473"/>
      <c r="M2" s="473"/>
      <c r="N2" s="473"/>
      <c r="O2" s="473"/>
      <c r="P2" s="473"/>
      <c r="Q2" s="473"/>
      <c r="R2" s="473"/>
      <c r="S2" s="142" t="s">
        <v>185</v>
      </c>
      <c r="T2" s="518" t="s">
        <v>557</v>
      </c>
      <c r="U2" s="518"/>
      <c r="V2" s="518"/>
      <c r="W2" s="518"/>
      <c r="X2" s="518"/>
      <c r="Y2" s="518"/>
      <c r="Z2" s="518"/>
      <c r="AA2" s="141"/>
      <c r="AB2" s="519" t="s">
        <v>497</v>
      </c>
      <c r="AC2" s="519"/>
    </row>
    <row r="3" spans="1:29" s="57" customFormat="1" ht="35.25" customHeight="1">
      <c r="A3" s="522"/>
      <c r="B3" s="538"/>
      <c r="C3" s="538"/>
      <c r="D3" s="522" t="s">
        <v>3</v>
      </c>
      <c r="E3" s="522"/>
      <c r="F3" s="522"/>
      <c r="G3" s="522" t="s">
        <v>100</v>
      </c>
      <c r="H3" s="108"/>
      <c r="I3" s="108"/>
      <c r="J3" s="108"/>
      <c r="K3" s="108"/>
      <c r="L3" s="108"/>
      <c r="M3" s="108"/>
      <c r="N3" s="108"/>
      <c r="O3" s="108"/>
      <c r="P3" s="108" t="s">
        <v>99</v>
      </c>
      <c r="Q3" s="522" t="s">
        <v>259</v>
      </c>
      <c r="R3" s="526"/>
      <c r="S3" s="526"/>
      <c r="T3" s="526" t="s">
        <v>258</v>
      </c>
      <c r="U3" s="526"/>
      <c r="V3" s="526"/>
      <c r="W3" s="526"/>
      <c r="X3" s="526"/>
      <c r="Y3" s="526"/>
      <c r="Z3" s="526" t="s">
        <v>222</v>
      </c>
      <c r="AA3" s="526"/>
      <c r="AB3" s="526"/>
      <c r="AC3" s="526"/>
    </row>
    <row r="4" spans="1:29" s="211" customFormat="1" ht="61.5" customHeight="1">
      <c r="A4" s="538"/>
      <c r="B4" s="538"/>
      <c r="C4" s="538"/>
      <c r="D4" s="108" t="s">
        <v>225</v>
      </c>
      <c r="E4" s="108" t="s">
        <v>223</v>
      </c>
      <c r="F4" s="108" t="s">
        <v>224</v>
      </c>
      <c r="G4" s="522"/>
      <c r="H4" s="108" t="s">
        <v>101</v>
      </c>
      <c r="I4" s="108" t="s">
        <v>102</v>
      </c>
      <c r="J4" s="108" t="s">
        <v>103</v>
      </c>
      <c r="K4" s="108" t="s">
        <v>104</v>
      </c>
      <c r="L4" s="108" t="s">
        <v>105</v>
      </c>
      <c r="M4" s="108" t="s">
        <v>106</v>
      </c>
      <c r="N4" s="108" t="s">
        <v>107</v>
      </c>
      <c r="O4" s="108" t="s">
        <v>108</v>
      </c>
      <c r="P4" s="108" t="s">
        <v>109</v>
      </c>
      <c r="Q4" s="71" t="s">
        <v>66</v>
      </c>
      <c r="R4" s="71" t="s">
        <v>67</v>
      </c>
      <c r="S4" s="71" t="s">
        <v>68</v>
      </c>
      <c r="T4" s="71" t="s">
        <v>69</v>
      </c>
      <c r="U4" s="71" t="s">
        <v>70</v>
      </c>
      <c r="V4" s="71" t="s">
        <v>71</v>
      </c>
      <c r="W4" s="71" t="s">
        <v>72</v>
      </c>
      <c r="X4" s="71" t="s">
        <v>73</v>
      </c>
      <c r="Y4" s="71" t="s">
        <v>444</v>
      </c>
      <c r="Z4" s="69" t="s">
        <v>492</v>
      </c>
      <c r="AA4" s="68" t="s">
        <v>495</v>
      </c>
      <c r="AB4" s="68" t="s">
        <v>494</v>
      </c>
      <c r="AC4" s="32" t="s">
        <v>493</v>
      </c>
    </row>
    <row r="5" spans="1:29" s="59" customFormat="1" ht="15.75" customHeight="1">
      <c r="A5" s="540" t="s">
        <v>362</v>
      </c>
      <c r="B5" s="482" t="s">
        <v>206</v>
      </c>
      <c r="C5" s="112" t="s">
        <v>116</v>
      </c>
      <c r="D5" s="36">
        <v>32</v>
      </c>
      <c r="E5" s="36">
        <v>32</v>
      </c>
      <c r="F5" s="36">
        <v>0</v>
      </c>
      <c r="G5" s="36">
        <v>29</v>
      </c>
      <c r="H5" s="36"/>
      <c r="I5" s="36"/>
      <c r="J5" s="36"/>
      <c r="K5" s="36"/>
      <c r="L5" s="36"/>
      <c r="M5" s="36"/>
      <c r="N5" s="36"/>
      <c r="O5" s="36"/>
      <c r="P5" s="36"/>
      <c r="Q5" s="36">
        <v>0</v>
      </c>
      <c r="R5" s="36">
        <v>0</v>
      </c>
      <c r="S5" s="36">
        <v>14</v>
      </c>
      <c r="T5" s="36">
        <v>16</v>
      </c>
      <c r="U5" s="36">
        <v>2</v>
      </c>
      <c r="V5" s="36">
        <v>0</v>
      </c>
      <c r="W5" s="36">
        <v>0</v>
      </c>
      <c r="X5" s="36">
        <v>0</v>
      </c>
      <c r="Y5" s="36">
        <v>0</v>
      </c>
      <c r="Z5" s="36">
        <v>11</v>
      </c>
      <c r="AA5" s="36">
        <v>19</v>
      </c>
      <c r="AB5" s="36">
        <v>2</v>
      </c>
      <c r="AC5" s="36">
        <v>0</v>
      </c>
    </row>
    <row r="6" spans="1:29" s="59" customFormat="1" ht="15.75" customHeight="1">
      <c r="A6" s="540"/>
      <c r="B6" s="483"/>
      <c r="C6" s="79" t="s">
        <v>34</v>
      </c>
      <c r="D6" s="30">
        <v>22</v>
      </c>
      <c r="E6" s="30">
        <v>22</v>
      </c>
      <c r="F6" s="38">
        <v>0</v>
      </c>
      <c r="G6" s="30">
        <v>30</v>
      </c>
      <c r="H6" s="30"/>
      <c r="I6" s="30"/>
      <c r="J6" s="39"/>
      <c r="K6" s="38"/>
      <c r="L6" s="38"/>
      <c r="M6" s="38"/>
      <c r="N6" s="38"/>
      <c r="O6" s="38"/>
      <c r="P6" s="38"/>
      <c r="Q6" s="38">
        <v>0</v>
      </c>
      <c r="R6" s="38">
        <v>0</v>
      </c>
      <c r="S6" s="38">
        <v>9</v>
      </c>
      <c r="T6" s="38">
        <v>11</v>
      </c>
      <c r="U6" s="30">
        <v>2</v>
      </c>
      <c r="V6" s="30">
        <v>0</v>
      </c>
      <c r="W6" s="30">
        <v>0</v>
      </c>
      <c r="X6" s="30">
        <v>0</v>
      </c>
      <c r="Y6" s="30">
        <v>0</v>
      </c>
      <c r="Z6" s="30">
        <v>8</v>
      </c>
      <c r="AA6" s="30">
        <v>13</v>
      </c>
      <c r="AB6" s="30">
        <v>1</v>
      </c>
      <c r="AC6" s="30">
        <v>0</v>
      </c>
    </row>
    <row r="7" spans="1:29" s="59" customFormat="1" ht="15.75" customHeight="1">
      <c r="A7" s="540"/>
      <c r="B7" s="484"/>
      <c r="C7" s="79" t="s">
        <v>35</v>
      </c>
      <c r="D7" s="30">
        <v>10</v>
      </c>
      <c r="E7" s="30">
        <v>10</v>
      </c>
      <c r="F7" s="38">
        <v>0</v>
      </c>
      <c r="G7" s="30">
        <v>29</v>
      </c>
      <c r="H7" s="30"/>
      <c r="I7" s="30"/>
      <c r="J7" s="39"/>
      <c r="K7" s="38"/>
      <c r="L7" s="38"/>
      <c r="M7" s="38"/>
      <c r="N7" s="38"/>
      <c r="O7" s="38"/>
      <c r="P7" s="38"/>
      <c r="Q7" s="38">
        <v>0</v>
      </c>
      <c r="R7" s="38">
        <v>0</v>
      </c>
      <c r="S7" s="38">
        <v>5</v>
      </c>
      <c r="T7" s="38">
        <v>5</v>
      </c>
      <c r="U7" s="30">
        <v>0</v>
      </c>
      <c r="V7" s="30">
        <v>0</v>
      </c>
      <c r="W7" s="30">
        <v>0</v>
      </c>
      <c r="X7" s="30">
        <v>0</v>
      </c>
      <c r="Y7" s="30">
        <v>0</v>
      </c>
      <c r="Z7" s="30">
        <v>3</v>
      </c>
      <c r="AA7" s="30">
        <v>6</v>
      </c>
      <c r="AB7" s="30">
        <v>1</v>
      </c>
      <c r="AC7" s="30">
        <v>0</v>
      </c>
    </row>
    <row r="8" spans="1:29" s="59" customFormat="1" ht="15.75" customHeight="1">
      <c r="A8" s="540"/>
      <c r="B8" s="482" t="s">
        <v>524</v>
      </c>
      <c r="C8" s="112" t="s">
        <v>526</v>
      </c>
      <c r="D8" s="36">
        <v>39</v>
      </c>
      <c r="E8" s="36">
        <v>39</v>
      </c>
      <c r="F8" s="36">
        <v>0</v>
      </c>
      <c r="G8" s="36">
        <v>29</v>
      </c>
      <c r="H8" s="36"/>
      <c r="I8" s="36"/>
      <c r="J8" s="36"/>
      <c r="K8" s="36"/>
      <c r="L8" s="36"/>
      <c r="M8" s="36"/>
      <c r="N8" s="36"/>
      <c r="O8" s="36"/>
      <c r="P8" s="36"/>
      <c r="Q8" s="36">
        <v>0</v>
      </c>
      <c r="R8" s="36">
        <v>3</v>
      </c>
      <c r="S8" s="36">
        <v>13</v>
      </c>
      <c r="T8" s="36">
        <v>21</v>
      </c>
      <c r="U8" s="36">
        <v>2</v>
      </c>
      <c r="V8" s="36">
        <v>0</v>
      </c>
      <c r="W8" s="36">
        <v>0</v>
      </c>
      <c r="X8" s="36">
        <v>0</v>
      </c>
      <c r="Y8" s="36">
        <v>0</v>
      </c>
      <c r="Z8" s="36">
        <v>16</v>
      </c>
      <c r="AA8" s="36">
        <v>21</v>
      </c>
      <c r="AB8" s="36">
        <v>2</v>
      </c>
      <c r="AC8" s="36">
        <v>0</v>
      </c>
    </row>
    <row r="9" spans="1:29" s="59" customFormat="1" ht="15.75" customHeight="1">
      <c r="A9" s="531" t="s">
        <v>363</v>
      </c>
      <c r="B9" s="483"/>
      <c r="C9" s="79" t="s">
        <v>527</v>
      </c>
      <c r="D9" s="30">
        <v>26</v>
      </c>
      <c r="E9" s="30">
        <v>26</v>
      </c>
      <c r="F9" s="30">
        <v>0</v>
      </c>
      <c r="G9" s="30">
        <v>31</v>
      </c>
      <c r="H9" s="30"/>
      <c r="I9" s="30"/>
      <c r="J9" s="30"/>
      <c r="K9" s="30"/>
      <c r="L9" s="30"/>
      <c r="M9" s="30"/>
      <c r="N9" s="30"/>
      <c r="O9" s="30"/>
      <c r="P9" s="30"/>
      <c r="Q9" s="30">
        <v>0</v>
      </c>
      <c r="R9" s="30">
        <v>0</v>
      </c>
      <c r="S9" s="30">
        <v>6</v>
      </c>
      <c r="T9" s="30">
        <v>18</v>
      </c>
      <c r="U9" s="30">
        <v>2</v>
      </c>
      <c r="V9" s="30">
        <v>0</v>
      </c>
      <c r="W9" s="30">
        <v>0</v>
      </c>
      <c r="X9" s="30">
        <v>0</v>
      </c>
      <c r="Y9" s="30">
        <v>0</v>
      </c>
      <c r="Z9" s="30">
        <v>15</v>
      </c>
      <c r="AA9" s="30">
        <v>9</v>
      </c>
      <c r="AB9" s="30">
        <v>2</v>
      </c>
      <c r="AC9" s="30">
        <v>0</v>
      </c>
    </row>
    <row r="10" spans="1:29" s="59" customFormat="1" ht="15.75" customHeight="1">
      <c r="A10" s="531"/>
      <c r="B10" s="484"/>
      <c r="C10" s="79" t="s">
        <v>35</v>
      </c>
      <c r="D10" s="30">
        <v>13</v>
      </c>
      <c r="E10" s="30">
        <v>13</v>
      </c>
      <c r="F10" s="30">
        <v>0</v>
      </c>
      <c r="G10" s="30">
        <v>26</v>
      </c>
      <c r="H10" s="30"/>
      <c r="I10" s="30"/>
      <c r="J10" s="30"/>
      <c r="K10" s="30"/>
      <c r="L10" s="30"/>
      <c r="M10" s="30"/>
      <c r="N10" s="30"/>
      <c r="O10" s="30"/>
      <c r="P10" s="30"/>
      <c r="Q10" s="30">
        <v>0</v>
      </c>
      <c r="R10" s="30">
        <v>3</v>
      </c>
      <c r="S10" s="30">
        <v>7</v>
      </c>
      <c r="T10" s="30">
        <v>3</v>
      </c>
      <c r="U10" s="30">
        <v>0</v>
      </c>
      <c r="V10" s="30">
        <v>0</v>
      </c>
      <c r="W10" s="30">
        <v>0</v>
      </c>
      <c r="X10" s="30">
        <v>0</v>
      </c>
      <c r="Y10" s="30">
        <v>0</v>
      </c>
      <c r="Z10" s="30">
        <v>1</v>
      </c>
      <c r="AA10" s="30">
        <v>12</v>
      </c>
      <c r="AB10" s="30">
        <v>0</v>
      </c>
      <c r="AC10" s="30">
        <v>0</v>
      </c>
    </row>
    <row r="11" spans="1:29" ht="15.75" customHeight="1">
      <c r="A11" s="531"/>
      <c r="B11" s="526" t="s">
        <v>525</v>
      </c>
      <c r="C11" s="286" t="s">
        <v>526</v>
      </c>
      <c r="D11" s="341">
        <v>15</v>
      </c>
      <c r="E11" s="341">
        <v>15</v>
      </c>
      <c r="F11" s="341">
        <v>0</v>
      </c>
      <c r="G11" s="341">
        <v>31</v>
      </c>
      <c r="H11" s="284"/>
      <c r="I11" s="284"/>
      <c r="J11" s="284"/>
      <c r="K11" s="284"/>
      <c r="L11" s="284"/>
      <c r="M11" s="284"/>
      <c r="N11" s="284"/>
      <c r="O11" s="284"/>
      <c r="P11" s="284"/>
      <c r="Q11" s="341">
        <v>0</v>
      </c>
      <c r="R11" s="341">
        <v>0</v>
      </c>
      <c r="S11" s="341">
        <v>5</v>
      </c>
      <c r="T11" s="341">
        <v>8</v>
      </c>
      <c r="U11" s="341">
        <v>2</v>
      </c>
      <c r="V11" s="341">
        <v>0</v>
      </c>
      <c r="W11" s="341">
        <v>0</v>
      </c>
      <c r="X11" s="341">
        <v>0</v>
      </c>
      <c r="Y11" s="341">
        <v>0</v>
      </c>
      <c r="Z11" s="341">
        <v>7</v>
      </c>
      <c r="AA11" s="341">
        <v>8</v>
      </c>
      <c r="AB11" s="341">
        <v>0</v>
      </c>
      <c r="AC11" s="341">
        <v>0</v>
      </c>
    </row>
    <row r="12" spans="1:29" ht="15.75" customHeight="1">
      <c r="A12" s="531"/>
      <c r="B12" s="526"/>
      <c r="C12" s="287" t="s">
        <v>527</v>
      </c>
      <c r="D12" s="342">
        <v>9</v>
      </c>
      <c r="E12" s="342">
        <v>9</v>
      </c>
      <c r="F12" s="342">
        <v>0</v>
      </c>
      <c r="G12" s="342">
        <v>32</v>
      </c>
      <c r="H12" s="30"/>
      <c r="I12" s="30"/>
      <c r="J12" s="30"/>
      <c r="K12" s="30"/>
      <c r="L12" s="30"/>
      <c r="M12" s="30"/>
      <c r="N12" s="30"/>
      <c r="O12" s="30"/>
      <c r="P12" s="30"/>
      <c r="Q12" s="342">
        <v>0</v>
      </c>
      <c r="R12" s="342">
        <v>0</v>
      </c>
      <c r="S12" s="342">
        <v>0</v>
      </c>
      <c r="T12" s="342">
        <v>8</v>
      </c>
      <c r="U12" s="342">
        <v>1</v>
      </c>
      <c r="V12" s="342">
        <v>0</v>
      </c>
      <c r="W12" s="342">
        <v>0</v>
      </c>
      <c r="X12" s="342">
        <v>0</v>
      </c>
      <c r="Y12" s="342">
        <v>0</v>
      </c>
      <c r="Z12" s="342">
        <v>5</v>
      </c>
      <c r="AA12" s="342">
        <v>4</v>
      </c>
      <c r="AB12" s="342">
        <v>0</v>
      </c>
      <c r="AC12" s="342">
        <v>0</v>
      </c>
    </row>
    <row r="13" spans="1:29" ht="15.75" customHeight="1">
      <c r="A13" s="539"/>
      <c r="B13" s="526"/>
      <c r="C13" s="287" t="s">
        <v>528</v>
      </c>
      <c r="D13" s="343">
        <v>6</v>
      </c>
      <c r="E13" s="343">
        <v>6</v>
      </c>
      <c r="F13" s="343">
        <v>0</v>
      </c>
      <c r="G13" s="343">
        <v>28</v>
      </c>
      <c r="H13" s="131"/>
      <c r="I13" s="131"/>
      <c r="J13" s="131"/>
      <c r="K13" s="131"/>
      <c r="L13" s="131"/>
      <c r="M13" s="131"/>
      <c r="N13" s="131"/>
      <c r="O13" s="131"/>
      <c r="P13" s="131"/>
      <c r="Q13" s="343">
        <v>0</v>
      </c>
      <c r="R13" s="343">
        <v>0</v>
      </c>
      <c r="S13" s="343">
        <v>5</v>
      </c>
      <c r="T13" s="343">
        <v>0</v>
      </c>
      <c r="U13" s="343">
        <v>1</v>
      </c>
      <c r="V13" s="343">
        <v>0</v>
      </c>
      <c r="W13" s="343">
        <v>0</v>
      </c>
      <c r="X13" s="343">
        <v>0</v>
      </c>
      <c r="Y13" s="343">
        <v>0</v>
      </c>
      <c r="Z13" s="343">
        <v>2</v>
      </c>
      <c r="AA13" s="343">
        <v>4</v>
      </c>
      <c r="AB13" s="343">
        <v>0</v>
      </c>
      <c r="AC13" s="343">
        <v>0</v>
      </c>
    </row>
    <row r="14" spans="1:29" ht="15.75" customHeight="1">
      <c r="A14" s="529" t="s">
        <v>364</v>
      </c>
      <c r="B14" s="522" t="s">
        <v>115</v>
      </c>
      <c r="C14" s="112" t="s">
        <v>116</v>
      </c>
      <c r="D14" s="36">
        <f aca="true" t="shared" si="0" ref="D14:F16">D17+D20+D23+D26+D29+D32+D35+D38+D41+D44</f>
        <v>659</v>
      </c>
      <c r="E14" s="36">
        <f t="shared" si="0"/>
        <v>656</v>
      </c>
      <c r="F14" s="36">
        <f t="shared" si="0"/>
        <v>3</v>
      </c>
      <c r="G14" s="36">
        <f>(D17*G17+D20*G20+D23*G23+D26*G26+D29*G29+D32*G32+D35*G35+D38*G38+D41*G41+D44*G44)/D14</f>
        <v>28.217754172989377</v>
      </c>
      <c r="H14" s="36">
        <f aca="true" t="shared" si="1" ref="H14:AC14">H17+H20+H23+H26+H29+H32+H35+H38+H41+H44</f>
        <v>0</v>
      </c>
      <c r="I14" s="36">
        <f t="shared" si="1"/>
        <v>0</v>
      </c>
      <c r="J14" s="36">
        <f t="shared" si="1"/>
        <v>0</v>
      </c>
      <c r="K14" s="36">
        <f t="shared" si="1"/>
        <v>0</v>
      </c>
      <c r="L14" s="36">
        <f t="shared" si="1"/>
        <v>0</v>
      </c>
      <c r="M14" s="36">
        <f t="shared" si="1"/>
        <v>0</v>
      </c>
      <c r="N14" s="36">
        <f t="shared" si="1"/>
        <v>0</v>
      </c>
      <c r="O14" s="36">
        <f t="shared" si="1"/>
        <v>0</v>
      </c>
      <c r="P14" s="36">
        <f t="shared" si="1"/>
        <v>0</v>
      </c>
      <c r="Q14" s="36">
        <f t="shared" si="1"/>
        <v>0</v>
      </c>
      <c r="R14" s="36">
        <f t="shared" si="1"/>
        <v>14</v>
      </c>
      <c r="S14" s="36">
        <f t="shared" si="1"/>
        <v>400</v>
      </c>
      <c r="T14" s="36">
        <f t="shared" si="1"/>
        <v>244</v>
      </c>
      <c r="U14" s="36">
        <f t="shared" si="1"/>
        <v>1</v>
      </c>
      <c r="V14" s="36">
        <f t="shared" si="1"/>
        <v>0</v>
      </c>
      <c r="W14" s="36">
        <f t="shared" si="1"/>
        <v>0</v>
      </c>
      <c r="X14" s="36">
        <f t="shared" si="1"/>
        <v>0</v>
      </c>
      <c r="Y14" s="36">
        <f t="shared" si="1"/>
        <v>0</v>
      </c>
      <c r="Z14" s="36">
        <f t="shared" si="1"/>
        <v>140</v>
      </c>
      <c r="AA14" s="36">
        <f t="shared" si="1"/>
        <v>519</v>
      </c>
      <c r="AB14" s="36">
        <f t="shared" si="1"/>
        <v>0</v>
      </c>
      <c r="AC14" s="36">
        <f t="shared" si="1"/>
        <v>0</v>
      </c>
    </row>
    <row r="15" spans="1:29" ht="15.75" customHeight="1">
      <c r="A15" s="530"/>
      <c r="B15" s="526"/>
      <c r="C15" s="79" t="s">
        <v>34</v>
      </c>
      <c r="D15" s="6">
        <f t="shared" si="0"/>
        <v>405</v>
      </c>
      <c r="E15" s="6">
        <f t="shared" si="0"/>
        <v>403</v>
      </c>
      <c r="F15" s="6">
        <f t="shared" si="0"/>
        <v>2</v>
      </c>
      <c r="G15" s="6">
        <f>(D18*G18+D21*G21+D24*G24+D27*G27+D30*G30+D33*G33+D36*G36+D39*G39+D42*G42+D45*G45)/D15</f>
        <v>29</v>
      </c>
      <c r="H15" s="6">
        <f aca="true" t="shared" si="2" ref="H15:AC15">H18+H21+H24+H27+H30+H33+H36+H39+H42+H45</f>
        <v>0</v>
      </c>
      <c r="I15" s="6">
        <f t="shared" si="2"/>
        <v>0</v>
      </c>
      <c r="J15" s="6">
        <f t="shared" si="2"/>
        <v>0</v>
      </c>
      <c r="K15" s="6">
        <f t="shared" si="2"/>
        <v>0</v>
      </c>
      <c r="L15" s="6">
        <f t="shared" si="2"/>
        <v>0</v>
      </c>
      <c r="M15" s="6">
        <f t="shared" si="2"/>
        <v>0</v>
      </c>
      <c r="N15" s="6">
        <f t="shared" si="2"/>
        <v>0</v>
      </c>
      <c r="O15" s="6">
        <f t="shared" si="2"/>
        <v>0</v>
      </c>
      <c r="P15" s="6">
        <f t="shared" si="2"/>
        <v>0</v>
      </c>
      <c r="Q15" s="6">
        <f t="shared" si="2"/>
        <v>0</v>
      </c>
      <c r="R15" s="6">
        <f t="shared" si="2"/>
        <v>3</v>
      </c>
      <c r="S15" s="6">
        <f t="shared" si="2"/>
        <v>216</v>
      </c>
      <c r="T15" s="6">
        <f t="shared" si="2"/>
        <v>185</v>
      </c>
      <c r="U15" s="6">
        <f t="shared" si="2"/>
        <v>1</v>
      </c>
      <c r="V15" s="6">
        <f t="shared" si="2"/>
        <v>0</v>
      </c>
      <c r="W15" s="6">
        <f t="shared" si="2"/>
        <v>0</v>
      </c>
      <c r="X15" s="6">
        <f t="shared" si="2"/>
        <v>0</v>
      </c>
      <c r="Y15" s="6">
        <f t="shared" si="2"/>
        <v>0</v>
      </c>
      <c r="Z15" s="6">
        <f t="shared" si="2"/>
        <v>97</v>
      </c>
      <c r="AA15" s="6">
        <f t="shared" si="2"/>
        <v>308</v>
      </c>
      <c r="AB15" s="6">
        <f t="shared" si="2"/>
        <v>0</v>
      </c>
      <c r="AC15" s="6">
        <f t="shared" si="2"/>
        <v>0</v>
      </c>
    </row>
    <row r="16" spans="1:29" ht="15.75" customHeight="1">
      <c r="A16" s="530"/>
      <c r="B16" s="526"/>
      <c r="C16" s="79" t="s">
        <v>35</v>
      </c>
      <c r="D16" s="6">
        <f t="shared" si="0"/>
        <v>254</v>
      </c>
      <c r="E16" s="6">
        <f t="shared" si="0"/>
        <v>253</v>
      </c>
      <c r="F16" s="6">
        <f t="shared" si="0"/>
        <v>1</v>
      </c>
      <c r="G16" s="6">
        <f>(D19*G19+D22*G22+D25*G25+D28*G28+D31*G31+D34*G34+D37*G37+D40*G40+D43*G43+D46*G46)/D16</f>
        <v>27.19291338582677</v>
      </c>
      <c r="H16" s="6">
        <f aca="true" t="shared" si="3" ref="H16:AC16">H19+H22+H25+H28+H31+H34+H37+H40+H43+H46</f>
        <v>0</v>
      </c>
      <c r="I16" s="6">
        <f t="shared" si="3"/>
        <v>0</v>
      </c>
      <c r="J16" s="6">
        <f t="shared" si="3"/>
        <v>0</v>
      </c>
      <c r="K16" s="6">
        <f t="shared" si="3"/>
        <v>0</v>
      </c>
      <c r="L16" s="6">
        <f t="shared" si="3"/>
        <v>0</v>
      </c>
      <c r="M16" s="6">
        <f t="shared" si="3"/>
        <v>0</v>
      </c>
      <c r="N16" s="6">
        <f t="shared" si="3"/>
        <v>0</v>
      </c>
      <c r="O16" s="6">
        <f t="shared" si="3"/>
        <v>0</v>
      </c>
      <c r="P16" s="6">
        <f t="shared" si="3"/>
        <v>0</v>
      </c>
      <c r="Q16" s="6">
        <f t="shared" si="3"/>
        <v>0</v>
      </c>
      <c r="R16" s="6">
        <f t="shared" si="3"/>
        <v>11</v>
      </c>
      <c r="S16" s="6">
        <f t="shared" si="3"/>
        <v>184</v>
      </c>
      <c r="T16" s="6">
        <f t="shared" si="3"/>
        <v>59</v>
      </c>
      <c r="U16" s="6">
        <f t="shared" si="3"/>
        <v>0</v>
      </c>
      <c r="V16" s="6">
        <f t="shared" si="3"/>
        <v>0</v>
      </c>
      <c r="W16" s="6">
        <f t="shared" si="3"/>
        <v>0</v>
      </c>
      <c r="X16" s="6">
        <f t="shared" si="3"/>
        <v>0</v>
      </c>
      <c r="Y16" s="6">
        <f t="shared" si="3"/>
        <v>0</v>
      </c>
      <c r="Z16" s="6">
        <f t="shared" si="3"/>
        <v>43</v>
      </c>
      <c r="AA16" s="6">
        <f t="shared" si="3"/>
        <v>211</v>
      </c>
      <c r="AB16" s="6">
        <f t="shared" si="3"/>
        <v>0</v>
      </c>
      <c r="AC16" s="6">
        <f t="shared" si="3"/>
        <v>0</v>
      </c>
    </row>
    <row r="17" spans="1:29" ht="15.75" customHeight="1">
      <c r="A17" s="530"/>
      <c r="B17" s="482" t="s">
        <v>293</v>
      </c>
      <c r="C17" s="112" t="s">
        <v>116</v>
      </c>
      <c r="D17" s="36">
        <v>42</v>
      </c>
      <c r="E17" s="36">
        <v>42</v>
      </c>
      <c r="F17" s="36">
        <v>0</v>
      </c>
      <c r="G17" s="36">
        <v>28.5</v>
      </c>
      <c r="H17" s="36"/>
      <c r="I17" s="36"/>
      <c r="J17" s="36"/>
      <c r="K17" s="36"/>
      <c r="L17" s="36"/>
      <c r="M17" s="36"/>
      <c r="N17" s="36"/>
      <c r="O17" s="36"/>
      <c r="P17" s="36"/>
      <c r="Q17" s="36">
        <v>0</v>
      </c>
      <c r="R17" s="36">
        <v>0</v>
      </c>
      <c r="S17" s="36">
        <v>21</v>
      </c>
      <c r="T17" s="36">
        <v>21</v>
      </c>
      <c r="U17" s="36">
        <v>0</v>
      </c>
      <c r="V17" s="36">
        <v>0</v>
      </c>
      <c r="W17" s="36">
        <v>0</v>
      </c>
      <c r="X17" s="36">
        <v>0</v>
      </c>
      <c r="Y17" s="36">
        <v>0</v>
      </c>
      <c r="Z17" s="36">
        <v>0</v>
      </c>
      <c r="AA17" s="36">
        <v>42</v>
      </c>
      <c r="AB17" s="36">
        <v>0</v>
      </c>
      <c r="AC17" s="36">
        <v>0</v>
      </c>
    </row>
    <row r="18" spans="1:29" ht="15.75" customHeight="1">
      <c r="A18" s="530"/>
      <c r="B18" s="483"/>
      <c r="C18" s="79" t="s">
        <v>34</v>
      </c>
      <c r="D18" s="30">
        <v>36</v>
      </c>
      <c r="E18" s="30">
        <v>36</v>
      </c>
      <c r="F18" s="30">
        <v>0</v>
      </c>
      <c r="G18" s="30">
        <v>29</v>
      </c>
      <c r="H18" s="30"/>
      <c r="I18" s="30"/>
      <c r="J18" s="30"/>
      <c r="K18" s="30"/>
      <c r="L18" s="30"/>
      <c r="M18" s="30"/>
      <c r="N18" s="30"/>
      <c r="O18" s="30"/>
      <c r="P18" s="30"/>
      <c r="Q18" s="30">
        <v>0</v>
      </c>
      <c r="R18" s="30">
        <v>0</v>
      </c>
      <c r="S18" s="30">
        <v>18</v>
      </c>
      <c r="T18" s="30">
        <v>18</v>
      </c>
      <c r="U18" s="30">
        <v>0</v>
      </c>
      <c r="V18" s="30">
        <v>0</v>
      </c>
      <c r="W18" s="30">
        <v>0</v>
      </c>
      <c r="X18" s="30">
        <v>0</v>
      </c>
      <c r="Y18" s="30">
        <v>0</v>
      </c>
      <c r="Z18" s="30">
        <v>0</v>
      </c>
      <c r="AA18" s="30">
        <v>36</v>
      </c>
      <c r="AB18" s="30">
        <v>0</v>
      </c>
      <c r="AC18" s="30">
        <v>0</v>
      </c>
    </row>
    <row r="19" spans="1:29" ht="15.75" customHeight="1">
      <c r="A19" s="530"/>
      <c r="B19" s="484"/>
      <c r="C19" s="79" t="s">
        <v>35</v>
      </c>
      <c r="D19" s="30">
        <v>6</v>
      </c>
      <c r="E19" s="30">
        <v>6</v>
      </c>
      <c r="F19" s="30">
        <v>0</v>
      </c>
      <c r="G19" s="30">
        <v>28</v>
      </c>
      <c r="H19" s="30"/>
      <c r="I19" s="30"/>
      <c r="J19" s="30"/>
      <c r="K19" s="30"/>
      <c r="L19" s="30"/>
      <c r="M19" s="30"/>
      <c r="N19" s="30"/>
      <c r="O19" s="30"/>
      <c r="P19" s="30"/>
      <c r="Q19" s="30">
        <v>0</v>
      </c>
      <c r="R19" s="30">
        <v>0</v>
      </c>
      <c r="S19" s="30">
        <v>3</v>
      </c>
      <c r="T19" s="30">
        <v>3</v>
      </c>
      <c r="U19" s="30">
        <v>0</v>
      </c>
      <c r="V19" s="30">
        <v>0</v>
      </c>
      <c r="W19" s="30">
        <v>0</v>
      </c>
      <c r="X19" s="30">
        <v>0</v>
      </c>
      <c r="Y19" s="30">
        <v>0</v>
      </c>
      <c r="Z19" s="30">
        <v>0</v>
      </c>
      <c r="AA19" s="30">
        <v>6</v>
      </c>
      <c r="AB19" s="30">
        <v>0</v>
      </c>
      <c r="AC19" s="30">
        <v>0</v>
      </c>
    </row>
    <row r="20" spans="1:29" ht="15.75" customHeight="1">
      <c r="A20" s="530"/>
      <c r="B20" s="482" t="s">
        <v>199</v>
      </c>
      <c r="C20" s="112" t="s">
        <v>116</v>
      </c>
      <c r="D20" s="36">
        <v>42</v>
      </c>
      <c r="E20" s="36">
        <v>42</v>
      </c>
      <c r="F20" s="36">
        <v>0</v>
      </c>
      <c r="G20" s="36">
        <v>28</v>
      </c>
      <c r="H20" s="36"/>
      <c r="I20" s="36"/>
      <c r="J20" s="36"/>
      <c r="K20" s="36"/>
      <c r="L20" s="36"/>
      <c r="M20" s="36"/>
      <c r="N20" s="36"/>
      <c r="O20" s="36"/>
      <c r="P20" s="36"/>
      <c r="Q20" s="36">
        <v>0</v>
      </c>
      <c r="R20" s="36">
        <v>1</v>
      </c>
      <c r="S20" s="36">
        <v>22</v>
      </c>
      <c r="T20" s="36">
        <v>19</v>
      </c>
      <c r="U20" s="36">
        <v>0</v>
      </c>
      <c r="V20" s="36">
        <v>0</v>
      </c>
      <c r="W20" s="36">
        <v>0</v>
      </c>
      <c r="X20" s="36">
        <v>0</v>
      </c>
      <c r="Y20" s="36">
        <v>0</v>
      </c>
      <c r="Z20" s="36">
        <v>0</v>
      </c>
      <c r="AA20" s="36">
        <v>42</v>
      </c>
      <c r="AB20" s="36">
        <v>0</v>
      </c>
      <c r="AC20" s="36">
        <v>0</v>
      </c>
    </row>
    <row r="21" spans="1:29" ht="15.75" customHeight="1">
      <c r="A21" s="530"/>
      <c r="B21" s="483"/>
      <c r="C21" s="79" t="s">
        <v>34</v>
      </c>
      <c r="D21" s="30">
        <v>29</v>
      </c>
      <c r="E21" s="30">
        <v>29</v>
      </c>
      <c r="F21" s="30">
        <v>0</v>
      </c>
      <c r="G21" s="30">
        <v>29</v>
      </c>
      <c r="H21" s="30"/>
      <c r="I21" s="30"/>
      <c r="J21" s="30"/>
      <c r="K21" s="30"/>
      <c r="L21" s="30"/>
      <c r="M21" s="30"/>
      <c r="N21" s="30"/>
      <c r="O21" s="30"/>
      <c r="P21" s="30"/>
      <c r="Q21" s="30">
        <v>0</v>
      </c>
      <c r="R21" s="30">
        <v>0</v>
      </c>
      <c r="S21" s="30">
        <v>12</v>
      </c>
      <c r="T21" s="30">
        <v>17</v>
      </c>
      <c r="U21" s="30">
        <v>0</v>
      </c>
      <c r="V21" s="30">
        <v>0</v>
      </c>
      <c r="W21" s="30">
        <v>0</v>
      </c>
      <c r="X21" s="30">
        <v>0</v>
      </c>
      <c r="Y21" s="30">
        <v>0</v>
      </c>
      <c r="Z21" s="30">
        <v>0</v>
      </c>
      <c r="AA21" s="30">
        <v>29</v>
      </c>
      <c r="AB21" s="30">
        <v>0</v>
      </c>
      <c r="AC21" s="30">
        <v>0</v>
      </c>
    </row>
    <row r="22" spans="1:29" ht="15.75" customHeight="1">
      <c r="A22" s="530"/>
      <c r="B22" s="484"/>
      <c r="C22" s="79" t="s">
        <v>35</v>
      </c>
      <c r="D22" s="30">
        <v>13</v>
      </c>
      <c r="E22" s="30">
        <v>13</v>
      </c>
      <c r="F22" s="30">
        <v>0</v>
      </c>
      <c r="G22" s="30">
        <v>27</v>
      </c>
      <c r="H22" s="30"/>
      <c r="I22" s="30"/>
      <c r="J22" s="30"/>
      <c r="K22" s="30"/>
      <c r="L22" s="30"/>
      <c r="M22" s="30"/>
      <c r="N22" s="30"/>
      <c r="O22" s="30"/>
      <c r="P22" s="30"/>
      <c r="Q22" s="30">
        <v>0</v>
      </c>
      <c r="R22" s="30">
        <v>1</v>
      </c>
      <c r="S22" s="30">
        <v>10</v>
      </c>
      <c r="T22" s="30">
        <v>2</v>
      </c>
      <c r="U22" s="30">
        <v>0</v>
      </c>
      <c r="V22" s="30">
        <v>0</v>
      </c>
      <c r="W22" s="30">
        <v>0</v>
      </c>
      <c r="X22" s="30">
        <v>0</v>
      </c>
      <c r="Y22" s="30">
        <v>0</v>
      </c>
      <c r="Z22" s="30">
        <v>0</v>
      </c>
      <c r="AA22" s="30">
        <v>13</v>
      </c>
      <c r="AB22" s="30">
        <v>0</v>
      </c>
      <c r="AC22" s="30">
        <v>0</v>
      </c>
    </row>
    <row r="23" spans="1:29" ht="15.75" customHeight="1">
      <c r="A23" s="530"/>
      <c r="B23" s="482" t="s">
        <v>201</v>
      </c>
      <c r="C23" s="112" t="s">
        <v>116</v>
      </c>
      <c r="D23" s="36">
        <v>62</v>
      </c>
      <c r="E23" s="36">
        <v>61</v>
      </c>
      <c r="F23" s="36">
        <v>1</v>
      </c>
      <c r="G23" s="36">
        <v>28.5</v>
      </c>
      <c r="H23" s="36"/>
      <c r="I23" s="36"/>
      <c r="J23" s="36"/>
      <c r="K23" s="36"/>
      <c r="L23" s="36"/>
      <c r="M23" s="36"/>
      <c r="N23" s="36"/>
      <c r="O23" s="36"/>
      <c r="P23" s="36"/>
      <c r="Q23" s="36">
        <v>0</v>
      </c>
      <c r="R23" s="36">
        <v>0</v>
      </c>
      <c r="S23" s="36">
        <v>30</v>
      </c>
      <c r="T23" s="36">
        <v>32</v>
      </c>
      <c r="U23" s="36">
        <v>0</v>
      </c>
      <c r="V23" s="36">
        <v>0</v>
      </c>
      <c r="W23" s="36">
        <v>0</v>
      </c>
      <c r="X23" s="36">
        <v>0</v>
      </c>
      <c r="Y23" s="36">
        <v>0</v>
      </c>
      <c r="Z23" s="36">
        <v>0</v>
      </c>
      <c r="AA23" s="36">
        <v>62</v>
      </c>
      <c r="AB23" s="36">
        <v>0</v>
      </c>
      <c r="AC23" s="36">
        <v>0</v>
      </c>
    </row>
    <row r="24" spans="1:29" ht="15.75" customHeight="1">
      <c r="A24" s="530"/>
      <c r="B24" s="483"/>
      <c r="C24" s="79" t="s">
        <v>34</v>
      </c>
      <c r="D24" s="30">
        <v>48</v>
      </c>
      <c r="E24" s="30">
        <v>48</v>
      </c>
      <c r="F24" s="30">
        <v>0</v>
      </c>
      <c r="G24" s="30">
        <v>29</v>
      </c>
      <c r="H24" s="30"/>
      <c r="I24" s="30"/>
      <c r="J24" s="30"/>
      <c r="K24" s="30"/>
      <c r="L24" s="30"/>
      <c r="M24" s="30"/>
      <c r="N24" s="30"/>
      <c r="O24" s="30"/>
      <c r="P24" s="30"/>
      <c r="Q24" s="30">
        <v>0</v>
      </c>
      <c r="R24" s="30">
        <v>0</v>
      </c>
      <c r="S24" s="30">
        <v>23</v>
      </c>
      <c r="T24" s="30">
        <v>25</v>
      </c>
      <c r="U24" s="30">
        <v>0</v>
      </c>
      <c r="V24" s="30">
        <v>0</v>
      </c>
      <c r="W24" s="30">
        <v>0</v>
      </c>
      <c r="X24" s="30">
        <v>0</v>
      </c>
      <c r="Y24" s="30">
        <v>0</v>
      </c>
      <c r="Z24" s="30">
        <v>0</v>
      </c>
      <c r="AA24" s="30">
        <v>48</v>
      </c>
      <c r="AB24" s="30">
        <v>0</v>
      </c>
      <c r="AC24" s="30">
        <v>0</v>
      </c>
    </row>
    <row r="25" spans="1:29" ht="15.75" customHeight="1">
      <c r="A25" s="530"/>
      <c r="B25" s="484"/>
      <c r="C25" s="79" t="s">
        <v>35</v>
      </c>
      <c r="D25" s="30">
        <v>14</v>
      </c>
      <c r="E25" s="30">
        <v>13</v>
      </c>
      <c r="F25" s="30">
        <v>1</v>
      </c>
      <c r="G25" s="30">
        <v>28</v>
      </c>
      <c r="H25" s="30"/>
      <c r="I25" s="30"/>
      <c r="J25" s="30"/>
      <c r="K25" s="30"/>
      <c r="L25" s="30"/>
      <c r="M25" s="30"/>
      <c r="N25" s="30"/>
      <c r="O25" s="30"/>
      <c r="P25" s="30"/>
      <c r="Q25" s="30">
        <v>0</v>
      </c>
      <c r="R25" s="30">
        <v>0</v>
      </c>
      <c r="S25" s="30">
        <v>7</v>
      </c>
      <c r="T25" s="30">
        <v>7</v>
      </c>
      <c r="U25" s="30">
        <v>0</v>
      </c>
      <c r="V25" s="30">
        <v>0</v>
      </c>
      <c r="W25" s="30">
        <v>0</v>
      </c>
      <c r="X25" s="30">
        <v>0</v>
      </c>
      <c r="Y25" s="30">
        <v>0</v>
      </c>
      <c r="Z25" s="30">
        <v>0</v>
      </c>
      <c r="AA25" s="30">
        <v>14</v>
      </c>
      <c r="AB25" s="30">
        <v>0</v>
      </c>
      <c r="AC25" s="30">
        <v>0</v>
      </c>
    </row>
    <row r="26" spans="1:29" ht="15.75" customHeight="1">
      <c r="A26" s="530"/>
      <c r="B26" s="482" t="s">
        <v>202</v>
      </c>
      <c r="C26" s="112" t="s">
        <v>116</v>
      </c>
      <c r="D26" s="36">
        <v>59</v>
      </c>
      <c r="E26" s="36">
        <v>59</v>
      </c>
      <c r="F26" s="36">
        <v>0</v>
      </c>
      <c r="G26" s="36">
        <v>29</v>
      </c>
      <c r="H26" s="36"/>
      <c r="I26" s="36"/>
      <c r="J26" s="36"/>
      <c r="K26" s="36"/>
      <c r="L26" s="36"/>
      <c r="M26" s="36"/>
      <c r="N26" s="36"/>
      <c r="O26" s="36"/>
      <c r="P26" s="36"/>
      <c r="Q26" s="36">
        <v>0</v>
      </c>
      <c r="R26" s="36">
        <v>1</v>
      </c>
      <c r="S26" s="36">
        <v>35</v>
      </c>
      <c r="T26" s="36">
        <v>23</v>
      </c>
      <c r="U26" s="36">
        <v>0</v>
      </c>
      <c r="V26" s="36">
        <v>0</v>
      </c>
      <c r="W26" s="36">
        <v>0</v>
      </c>
      <c r="X26" s="36">
        <v>0</v>
      </c>
      <c r="Y26" s="36">
        <v>0</v>
      </c>
      <c r="Z26" s="36">
        <v>18</v>
      </c>
      <c r="AA26" s="36">
        <v>41</v>
      </c>
      <c r="AB26" s="36">
        <v>0</v>
      </c>
      <c r="AC26" s="36">
        <v>0</v>
      </c>
    </row>
    <row r="27" spans="1:29" ht="15.75" customHeight="1">
      <c r="A27" s="530"/>
      <c r="B27" s="483"/>
      <c r="C27" s="79" t="s">
        <v>34</v>
      </c>
      <c r="D27" s="30">
        <v>45</v>
      </c>
      <c r="E27" s="30">
        <v>45</v>
      </c>
      <c r="F27" s="30">
        <v>0</v>
      </c>
      <c r="G27" s="30">
        <v>29</v>
      </c>
      <c r="H27" s="30"/>
      <c r="I27" s="30"/>
      <c r="J27" s="30"/>
      <c r="K27" s="30"/>
      <c r="L27" s="30"/>
      <c r="M27" s="30"/>
      <c r="N27" s="30"/>
      <c r="O27" s="30"/>
      <c r="P27" s="30"/>
      <c r="Q27" s="30">
        <v>0</v>
      </c>
      <c r="R27" s="30">
        <v>0</v>
      </c>
      <c r="S27" s="30">
        <v>25</v>
      </c>
      <c r="T27" s="30">
        <v>20</v>
      </c>
      <c r="U27" s="30">
        <v>0</v>
      </c>
      <c r="V27" s="30">
        <v>0</v>
      </c>
      <c r="W27" s="30">
        <v>0</v>
      </c>
      <c r="X27" s="30">
        <v>0</v>
      </c>
      <c r="Y27" s="30">
        <v>0</v>
      </c>
      <c r="Z27" s="30">
        <v>12</v>
      </c>
      <c r="AA27" s="30">
        <v>33</v>
      </c>
      <c r="AB27" s="30">
        <v>0</v>
      </c>
      <c r="AC27" s="30">
        <v>0</v>
      </c>
    </row>
    <row r="28" spans="1:29" ht="15.75" customHeight="1">
      <c r="A28" s="530"/>
      <c r="B28" s="484"/>
      <c r="C28" s="79" t="s">
        <v>35</v>
      </c>
      <c r="D28" s="30">
        <v>14</v>
      </c>
      <c r="E28" s="30">
        <v>14</v>
      </c>
      <c r="F28" s="30">
        <v>0</v>
      </c>
      <c r="G28" s="30">
        <v>27</v>
      </c>
      <c r="H28" s="30"/>
      <c r="I28" s="30"/>
      <c r="J28" s="30"/>
      <c r="K28" s="30"/>
      <c r="L28" s="30"/>
      <c r="M28" s="30"/>
      <c r="N28" s="30"/>
      <c r="O28" s="30"/>
      <c r="P28" s="30"/>
      <c r="Q28" s="30">
        <v>0</v>
      </c>
      <c r="R28" s="30">
        <v>1</v>
      </c>
      <c r="S28" s="30">
        <v>10</v>
      </c>
      <c r="T28" s="30">
        <v>3</v>
      </c>
      <c r="U28" s="30">
        <v>0</v>
      </c>
      <c r="V28" s="30">
        <v>0</v>
      </c>
      <c r="W28" s="30">
        <v>0</v>
      </c>
      <c r="X28" s="30">
        <v>0</v>
      </c>
      <c r="Y28" s="30">
        <v>0</v>
      </c>
      <c r="Z28" s="30">
        <v>6</v>
      </c>
      <c r="AA28" s="30">
        <v>8</v>
      </c>
      <c r="AB28" s="30">
        <v>0</v>
      </c>
      <c r="AC28" s="30">
        <v>0</v>
      </c>
    </row>
    <row r="29" spans="1:29" ht="15.75" customHeight="1">
      <c r="A29" s="530"/>
      <c r="B29" s="482" t="s">
        <v>203</v>
      </c>
      <c r="C29" s="112" t="s">
        <v>116</v>
      </c>
      <c r="D29" s="36">
        <v>65</v>
      </c>
      <c r="E29" s="36">
        <v>65</v>
      </c>
      <c r="F29" s="36">
        <v>0</v>
      </c>
      <c r="G29" s="36">
        <v>28.5</v>
      </c>
      <c r="H29" s="36"/>
      <c r="I29" s="36"/>
      <c r="J29" s="36"/>
      <c r="K29" s="36"/>
      <c r="L29" s="36"/>
      <c r="M29" s="36"/>
      <c r="N29" s="36"/>
      <c r="O29" s="36"/>
      <c r="P29" s="36"/>
      <c r="Q29" s="36">
        <v>0</v>
      </c>
      <c r="R29" s="36">
        <v>1</v>
      </c>
      <c r="S29" s="36">
        <v>39</v>
      </c>
      <c r="T29" s="36">
        <v>25</v>
      </c>
      <c r="U29" s="36">
        <v>0</v>
      </c>
      <c r="V29" s="36">
        <v>0</v>
      </c>
      <c r="W29" s="36">
        <v>0</v>
      </c>
      <c r="X29" s="36">
        <v>0</v>
      </c>
      <c r="Y29" s="36">
        <v>0</v>
      </c>
      <c r="Z29" s="36">
        <v>6</v>
      </c>
      <c r="AA29" s="36">
        <v>59</v>
      </c>
      <c r="AB29" s="36">
        <v>0</v>
      </c>
      <c r="AC29" s="36">
        <v>0</v>
      </c>
    </row>
    <row r="30" spans="1:29" ht="15.75" customHeight="1">
      <c r="A30" s="534" t="s">
        <v>365</v>
      </c>
      <c r="B30" s="483"/>
      <c r="C30" s="79" t="s">
        <v>34</v>
      </c>
      <c r="D30" s="30">
        <v>36</v>
      </c>
      <c r="E30" s="30">
        <v>36</v>
      </c>
      <c r="F30" s="30">
        <v>0</v>
      </c>
      <c r="G30" s="30">
        <v>29</v>
      </c>
      <c r="H30" s="30"/>
      <c r="I30" s="30"/>
      <c r="J30" s="30"/>
      <c r="K30" s="30"/>
      <c r="L30" s="30"/>
      <c r="M30" s="30"/>
      <c r="N30" s="30"/>
      <c r="O30" s="30"/>
      <c r="P30" s="30"/>
      <c r="Q30" s="30">
        <v>0</v>
      </c>
      <c r="R30" s="30">
        <v>1</v>
      </c>
      <c r="S30" s="30">
        <v>19</v>
      </c>
      <c r="T30" s="30">
        <v>16</v>
      </c>
      <c r="U30" s="30">
        <v>0</v>
      </c>
      <c r="V30" s="30">
        <v>0</v>
      </c>
      <c r="W30" s="30">
        <v>0</v>
      </c>
      <c r="X30" s="30">
        <v>0</v>
      </c>
      <c r="Y30" s="30">
        <v>0</v>
      </c>
      <c r="Z30" s="30">
        <v>4</v>
      </c>
      <c r="AA30" s="30">
        <v>32</v>
      </c>
      <c r="AB30" s="30">
        <v>0</v>
      </c>
      <c r="AC30" s="30">
        <v>0</v>
      </c>
    </row>
    <row r="31" spans="1:29" ht="15.75" customHeight="1">
      <c r="A31" s="534"/>
      <c r="B31" s="484"/>
      <c r="C31" s="79" t="s">
        <v>35</v>
      </c>
      <c r="D31" s="30">
        <v>29</v>
      </c>
      <c r="E31" s="30">
        <v>29</v>
      </c>
      <c r="F31" s="30">
        <v>0</v>
      </c>
      <c r="G31" s="30">
        <v>28</v>
      </c>
      <c r="H31" s="30"/>
      <c r="I31" s="30"/>
      <c r="J31" s="30"/>
      <c r="K31" s="30"/>
      <c r="L31" s="30"/>
      <c r="M31" s="30"/>
      <c r="N31" s="30"/>
      <c r="O31" s="30"/>
      <c r="P31" s="30"/>
      <c r="Q31" s="30">
        <v>0</v>
      </c>
      <c r="R31" s="30">
        <v>0</v>
      </c>
      <c r="S31" s="30">
        <v>20</v>
      </c>
      <c r="T31" s="30">
        <v>9</v>
      </c>
      <c r="U31" s="30">
        <v>0</v>
      </c>
      <c r="V31" s="30">
        <v>0</v>
      </c>
      <c r="W31" s="30">
        <v>0</v>
      </c>
      <c r="X31" s="30">
        <v>0</v>
      </c>
      <c r="Y31" s="30">
        <v>0</v>
      </c>
      <c r="Z31" s="30">
        <v>2</v>
      </c>
      <c r="AA31" s="30">
        <v>27</v>
      </c>
      <c r="AB31" s="30">
        <v>0</v>
      </c>
      <c r="AC31" s="30">
        <v>0</v>
      </c>
    </row>
    <row r="32" spans="1:29" ht="15.75" customHeight="1">
      <c r="A32" s="534"/>
      <c r="B32" s="482" t="s">
        <v>204</v>
      </c>
      <c r="C32" s="112" t="s">
        <v>116</v>
      </c>
      <c r="D32" s="36">
        <v>74</v>
      </c>
      <c r="E32" s="36">
        <v>73</v>
      </c>
      <c r="F32" s="36">
        <v>1</v>
      </c>
      <c r="G32" s="36">
        <v>28</v>
      </c>
      <c r="H32" s="36"/>
      <c r="I32" s="36"/>
      <c r="J32" s="36"/>
      <c r="K32" s="36"/>
      <c r="L32" s="36"/>
      <c r="M32" s="36"/>
      <c r="N32" s="36"/>
      <c r="O32" s="36"/>
      <c r="P32" s="36"/>
      <c r="Q32" s="36">
        <v>0</v>
      </c>
      <c r="R32" s="36">
        <v>1</v>
      </c>
      <c r="S32" s="36">
        <v>48</v>
      </c>
      <c r="T32" s="36">
        <v>25</v>
      </c>
      <c r="U32" s="36">
        <v>0</v>
      </c>
      <c r="V32" s="36">
        <v>0</v>
      </c>
      <c r="W32" s="36">
        <v>0</v>
      </c>
      <c r="X32" s="36">
        <v>0</v>
      </c>
      <c r="Y32" s="36">
        <v>0</v>
      </c>
      <c r="Z32" s="36">
        <v>9</v>
      </c>
      <c r="AA32" s="36">
        <v>65</v>
      </c>
      <c r="AB32" s="36">
        <v>0</v>
      </c>
      <c r="AC32" s="36">
        <v>0</v>
      </c>
    </row>
    <row r="33" spans="1:29" ht="15.75" customHeight="1">
      <c r="A33" s="534"/>
      <c r="B33" s="483"/>
      <c r="C33" s="79" t="s">
        <v>34</v>
      </c>
      <c r="D33" s="30">
        <v>36</v>
      </c>
      <c r="E33" s="30">
        <v>35</v>
      </c>
      <c r="F33" s="30">
        <v>1</v>
      </c>
      <c r="G33" s="30">
        <v>29</v>
      </c>
      <c r="H33" s="30"/>
      <c r="I33" s="30"/>
      <c r="J33" s="30"/>
      <c r="K33" s="30"/>
      <c r="L33" s="30"/>
      <c r="M33" s="30"/>
      <c r="N33" s="30"/>
      <c r="O33" s="30"/>
      <c r="P33" s="30"/>
      <c r="Q33" s="30">
        <v>0</v>
      </c>
      <c r="R33" s="30">
        <v>0</v>
      </c>
      <c r="S33" s="30">
        <v>20</v>
      </c>
      <c r="T33" s="30">
        <v>16</v>
      </c>
      <c r="U33" s="30">
        <v>0</v>
      </c>
      <c r="V33" s="30">
        <v>0</v>
      </c>
      <c r="W33" s="30">
        <v>0</v>
      </c>
      <c r="X33" s="30">
        <v>0</v>
      </c>
      <c r="Y33" s="30">
        <v>0</v>
      </c>
      <c r="Z33" s="30">
        <v>4</v>
      </c>
      <c r="AA33" s="30">
        <v>32</v>
      </c>
      <c r="AB33" s="30">
        <v>0</v>
      </c>
      <c r="AC33" s="30">
        <v>0</v>
      </c>
    </row>
    <row r="34" spans="1:29" ht="15.75" customHeight="1">
      <c r="A34" s="534"/>
      <c r="B34" s="484"/>
      <c r="C34" s="79" t="s">
        <v>35</v>
      </c>
      <c r="D34" s="30">
        <v>38</v>
      </c>
      <c r="E34" s="30">
        <v>38</v>
      </c>
      <c r="F34" s="30">
        <v>0</v>
      </c>
      <c r="G34" s="30">
        <v>27</v>
      </c>
      <c r="H34" s="30"/>
      <c r="I34" s="30"/>
      <c r="J34" s="30"/>
      <c r="K34" s="30"/>
      <c r="L34" s="30"/>
      <c r="M34" s="30"/>
      <c r="N34" s="30"/>
      <c r="O34" s="30"/>
      <c r="P34" s="30"/>
      <c r="Q34" s="30">
        <v>0</v>
      </c>
      <c r="R34" s="30">
        <v>1</v>
      </c>
      <c r="S34" s="30">
        <v>28</v>
      </c>
      <c r="T34" s="30">
        <v>9</v>
      </c>
      <c r="U34" s="30">
        <v>0</v>
      </c>
      <c r="V34" s="30">
        <v>0</v>
      </c>
      <c r="W34" s="30">
        <v>0</v>
      </c>
      <c r="X34" s="30">
        <v>0</v>
      </c>
      <c r="Y34" s="30">
        <v>0</v>
      </c>
      <c r="Z34" s="30">
        <v>5</v>
      </c>
      <c r="AA34" s="30">
        <v>33</v>
      </c>
      <c r="AB34" s="30">
        <v>0</v>
      </c>
      <c r="AC34" s="30">
        <v>0</v>
      </c>
    </row>
    <row r="35" spans="1:29" ht="15.75" customHeight="1">
      <c r="A35" s="534"/>
      <c r="B35" s="482" t="s">
        <v>205</v>
      </c>
      <c r="C35" s="112" t="s">
        <v>116</v>
      </c>
      <c r="D35" s="36">
        <v>77</v>
      </c>
      <c r="E35" s="36">
        <v>76</v>
      </c>
      <c r="F35" s="36">
        <v>1</v>
      </c>
      <c r="G35" s="36">
        <v>28</v>
      </c>
      <c r="H35" s="36"/>
      <c r="I35" s="36"/>
      <c r="J35" s="36"/>
      <c r="K35" s="36"/>
      <c r="L35" s="36"/>
      <c r="M35" s="36"/>
      <c r="N35" s="36"/>
      <c r="O35" s="36"/>
      <c r="P35" s="36"/>
      <c r="Q35" s="36">
        <v>0</v>
      </c>
      <c r="R35" s="36">
        <v>1</v>
      </c>
      <c r="S35" s="36">
        <v>56</v>
      </c>
      <c r="T35" s="36">
        <v>20</v>
      </c>
      <c r="U35" s="36">
        <v>0</v>
      </c>
      <c r="V35" s="36">
        <v>0</v>
      </c>
      <c r="W35" s="36">
        <v>0</v>
      </c>
      <c r="X35" s="36">
        <v>0</v>
      </c>
      <c r="Y35" s="36">
        <v>0</v>
      </c>
      <c r="Z35" s="36">
        <v>18</v>
      </c>
      <c r="AA35" s="36">
        <v>59</v>
      </c>
      <c r="AB35" s="36">
        <v>0</v>
      </c>
      <c r="AC35" s="36">
        <v>0</v>
      </c>
    </row>
    <row r="36" spans="1:29" ht="15.75" customHeight="1">
      <c r="A36" s="534"/>
      <c r="B36" s="483"/>
      <c r="C36" s="79" t="s">
        <v>34</v>
      </c>
      <c r="D36" s="30">
        <v>42</v>
      </c>
      <c r="E36" s="30">
        <v>41</v>
      </c>
      <c r="F36" s="30">
        <v>1</v>
      </c>
      <c r="G36" s="30">
        <v>29</v>
      </c>
      <c r="H36" s="30"/>
      <c r="I36" s="30"/>
      <c r="J36" s="30"/>
      <c r="K36" s="30"/>
      <c r="L36" s="30"/>
      <c r="M36" s="30"/>
      <c r="N36" s="30"/>
      <c r="O36" s="30"/>
      <c r="P36" s="30"/>
      <c r="Q36" s="30">
        <v>0</v>
      </c>
      <c r="R36" s="30">
        <v>0</v>
      </c>
      <c r="S36" s="30">
        <v>25</v>
      </c>
      <c r="T36" s="30">
        <v>17</v>
      </c>
      <c r="U36" s="30">
        <v>0</v>
      </c>
      <c r="V36" s="30">
        <v>0</v>
      </c>
      <c r="W36" s="30">
        <v>0</v>
      </c>
      <c r="X36" s="30">
        <v>0</v>
      </c>
      <c r="Y36" s="30">
        <v>0</v>
      </c>
      <c r="Z36" s="30">
        <v>10</v>
      </c>
      <c r="AA36" s="30">
        <v>32</v>
      </c>
      <c r="AB36" s="30">
        <v>0</v>
      </c>
      <c r="AC36" s="30">
        <v>0</v>
      </c>
    </row>
    <row r="37" spans="1:29" ht="15.75" customHeight="1">
      <c r="A37" s="534"/>
      <c r="B37" s="484"/>
      <c r="C37" s="79" t="s">
        <v>35</v>
      </c>
      <c r="D37" s="30">
        <v>35</v>
      </c>
      <c r="E37" s="30">
        <v>35</v>
      </c>
      <c r="F37" s="30">
        <v>0</v>
      </c>
      <c r="G37" s="30">
        <v>27</v>
      </c>
      <c r="H37" s="30"/>
      <c r="I37" s="30"/>
      <c r="J37" s="30"/>
      <c r="K37" s="30"/>
      <c r="L37" s="30"/>
      <c r="M37" s="30"/>
      <c r="N37" s="30"/>
      <c r="O37" s="30"/>
      <c r="P37" s="30"/>
      <c r="Q37" s="30">
        <v>0</v>
      </c>
      <c r="R37" s="30">
        <v>1</v>
      </c>
      <c r="S37" s="30">
        <v>31</v>
      </c>
      <c r="T37" s="30">
        <v>3</v>
      </c>
      <c r="U37" s="30">
        <v>0</v>
      </c>
      <c r="V37" s="30">
        <v>0</v>
      </c>
      <c r="W37" s="30">
        <v>0</v>
      </c>
      <c r="X37" s="30">
        <v>0</v>
      </c>
      <c r="Y37" s="30">
        <v>0</v>
      </c>
      <c r="Z37" s="30">
        <v>8</v>
      </c>
      <c r="AA37" s="30">
        <v>27</v>
      </c>
      <c r="AB37" s="30">
        <v>0</v>
      </c>
      <c r="AC37" s="30">
        <v>0</v>
      </c>
    </row>
    <row r="38" spans="1:29" ht="15.75" customHeight="1">
      <c r="A38" s="534"/>
      <c r="B38" s="482" t="s">
        <v>206</v>
      </c>
      <c r="C38" s="112" t="s">
        <v>116</v>
      </c>
      <c r="D38" s="36">
        <v>80</v>
      </c>
      <c r="E38" s="36">
        <v>80</v>
      </c>
      <c r="F38" s="36">
        <v>0</v>
      </c>
      <c r="G38" s="36">
        <v>28</v>
      </c>
      <c r="H38" s="36"/>
      <c r="I38" s="36"/>
      <c r="J38" s="36"/>
      <c r="K38" s="36"/>
      <c r="L38" s="36"/>
      <c r="M38" s="36"/>
      <c r="N38" s="36"/>
      <c r="O38" s="36"/>
      <c r="P38" s="36"/>
      <c r="Q38" s="36">
        <v>0</v>
      </c>
      <c r="R38" s="36">
        <v>2</v>
      </c>
      <c r="S38" s="36">
        <v>56</v>
      </c>
      <c r="T38" s="36">
        <v>22</v>
      </c>
      <c r="U38" s="36">
        <v>0</v>
      </c>
      <c r="V38" s="36">
        <v>0</v>
      </c>
      <c r="W38" s="36">
        <v>0</v>
      </c>
      <c r="X38" s="36">
        <v>0</v>
      </c>
      <c r="Y38" s="36">
        <v>0</v>
      </c>
      <c r="Z38" s="36">
        <v>21</v>
      </c>
      <c r="AA38" s="36">
        <v>59</v>
      </c>
      <c r="AB38" s="36">
        <v>0</v>
      </c>
      <c r="AC38" s="36">
        <v>0</v>
      </c>
    </row>
    <row r="39" spans="1:29" ht="15.75" customHeight="1">
      <c r="A39" s="534"/>
      <c r="B39" s="483"/>
      <c r="C39" s="79" t="s">
        <v>34</v>
      </c>
      <c r="D39" s="30">
        <v>39</v>
      </c>
      <c r="E39" s="30">
        <v>39</v>
      </c>
      <c r="F39" s="30">
        <v>0</v>
      </c>
      <c r="G39" s="30">
        <v>29</v>
      </c>
      <c r="H39" s="30"/>
      <c r="I39" s="30"/>
      <c r="J39" s="30"/>
      <c r="K39" s="30"/>
      <c r="L39" s="30"/>
      <c r="M39" s="30"/>
      <c r="N39" s="30"/>
      <c r="O39" s="30"/>
      <c r="P39" s="30"/>
      <c r="Q39" s="30">
        <v>0</v>
      </c>
      <c r="R39" s="30">
        <v>0</v>
      </c>
      <c r="S39" s="30">
        <v>24</v>
      </c>
      <c r="T39" s="30">
        <v>15</v>
      </c>
      <c r="U39" s="30">
        <v>0</v>
      </c>
      <c r="V39" s="30">
        <v>0</v>
      </c>
      <c r="W39" s="30">
        <v>0</v>
      </c>
      <c r="X39" s="30">
        <v>0</v>
      </c>
      <c r="Y39" s="30">
        <v>0</v>
      </c>
      <c r="Z39" s="30">
        <v>12</v>
      </c>
      <c r="AA39" s="30">
        <v>27</v>
      </c>
      <c r="AB39" s="30">
        <v>0</v>
      </c>
      <c r="AC39" s="30">
        <v>0</v>
      </c>
    </row>
    <row r="40" spans="1:29" ht="15.75" customHeight="1">
      <c r="A40" s="534"/>
      <c r="B40" s="484"/>
      <c r="C40" s="79" t="s">
        <v>35</v>
      </c>
      <c r="D40" s="30">
        <v>41</v>
      </c>
      <c r="E40" s="30">
        <v>41</v>
      </c>
      <c r="F40" s="30">
        <v>0</v>
      </c>
      <c r="G40" s="30">
        <v>27</v>
      </c>
      <c r="H40" s="30"/>
      <c r="I40" s="30"/>
      <c r="J40" s="30"/>
      <c r="K40" s="30"/>
      <c r="L40" s="30"/>
      <c r="M40" s="30"/>
      <c r="N40" s="30"/>
      <c r="O40" s="30"/>
      <c r="P40" s="30"/>
      <c r="Q40" s="30">
        <v>0</v>
      </c>
      <c r="R40" s="30">
        <v>2</v>
      </c>
      <c r="S40" s="30">
        <v>32</v>
      </c>
      <c r="T40" s="30">
        <v>7</v>
      </c>
      <c r="U40" s="30">
        <v>0</v>
      </c>
      <c r="V40" s="30">
        <v>0</v>
      </c>
      <c r="W40" s="30">
        <v>0</v>
      </c>
      <c r="X40" s="30">
        <v>0</v>
      </c>
      <c r="Y40" s="30">
        <v>0</v>
      </c>
      <c r="Z40" s="30">
        <v>9</v>
      </c>
      <c r="AA40" s="30">
        <v>32</v>
      </c>
      <c r="AB40" s="30">
        <v>0</v>
      </c>
      <c r="AC40" s="30">
        <v>0</v>
      </c>
    </row>
    <row r="41" spans="1:29" ht="15.75" customHeight="1">
      <c r="A41" s="534"/>
      <c r="B41" s="482" t="s">
        <v>145</v>
      </c>
      <c r="C41" s="112" t="s">
        <v>116</v>
      </c>
      <c r="D41" s="36">
        <v>81</v>
      </c>
      <c r="E41" s="36">
        <v>81</v>
      </c>
      <c r="F41" s="36">
        <v>0</v>
      </c>
      <c r="G41" s="36">
        <v>28</v>
      </c>
      <c r="H41" s="36"/>
      <c r="I41" s="36"/>
      <c r="J41" s="36"/>
      <c r="K41" s="36"/>
      <c r="L41" s="36"/>
      <c r="M41" s="36"/>
      <c r="N41" s="36"/>
      <c r="O41" s="36"/>
      <c r="P41" s="36"/>
      <c r="Q41" s="36">
        <v>0</v>
      </c>
      <c r="R41" s="36">
        <v>3</v>
      </c>
      <c r="S41" s="36">
        <v>51</v>
      </c>
      <c r="T41" s="36">
        <v>27</v>
      </c>
      <c r="U41" s="36">
        <v>0</v>
      </c>
      <c r="V41" s="36">
        <v>0</v>
      </c>
      <c r="W41" s="36">
        <v>0</v>
      </c>
      <c r="X41" s="36">
        <v>0</v>
      </c>
      <c r="Y41" s="36">
        <v>0</v>
      </c>
      <c r="Z41" s="36">
        <v>30</v>
      </c>
      <c r="AA41" s="36">
        <v>51</v>
      </c>
      <c r="AB41" s="36">
        <v>0</v>
      </c>
      <c r="AC41" s="36">
        <v>0</v>
      </c>
    </row>
    <row r="42" spans="1:29" ht="15.75" customHeight="1">
      <c r="A42" s="534"/>
      <c r="B42" s="483"/>
      <c r="C42" s="79" t="s">
        <v>34</v>
      </c>
      <c r="D42" s="30">
        <v>36</v>
      </c>
      <c r="E42" s="30">
        <v>36</v>
      </c>
      <c r="F42" s="30">
        <v>0</v>
      </c>
      <c r="G42" s="30">
        <v>29</v>
      </c>
      <c r="H42" s="30"/>
      <c r="I42" s="30"/>
      <c r="J42" s="30"/>
      <c r="K42" s="30"/>
      <c r="L42" s="30"/>
      <c r="M42" s="30"/>
      <c r="N42" s="30"/>
      <c r="O42" s="30"/>
      <c r="P42" s="30"/>
      <c r="Q42" s="30">
        <v>0</v>
      </c>
      <c r="R42" s="30">
        <v>0</v>
      </c>
      <c r="S42" s="30">
        <v>19</v>
      </c>
      <c r="T42" s="30">
        <v>17</v>
      </c>
      <c r="U42" s="30">
        <v>0</v>
      </c>
      <c r="V42" s="30">
        <v>0</v>
      </c>
      <c r="W42" s="30">
        <v>0</v>
      </c>
      <c r="X42" s="30">
        <v>0</v>
      </c>
      <c r="Y42" s="30">
        <v>0</v>
      </c>
      <c r="Z42" s="30">
        <v>21</v>
      </c>
      <c r="AA42" s="30">
        <v>15</v>
      </c>
      <c r="AB42" s="30">
        <v>0</v>
      </c>
      <c r="AC42" s="30">
        <v>0</v>
      </c>
    </row>
    <row r="43" spans="1:29" ht="15.75" customHeight="1">
      <c r="A43" s="534"/>
      <c r="B43" s="484"/>
      <c r="C43" s="79" t="s">
        <v>35</v>
      </c>
      <c r="D43" s="30">
        <v>45</v>
      </c>
      <c r="E43" s="30">
        <v>45</v>
      </c>
      <c r="F43" s="30">
        <v>0</v>
      </c>
      <c r="G43" s="30">
        <v>27</v>
      </c>
      <c r="H43" s="30"/>
      <c r="I43" s="30"/>
      <c r="J43" s="30"/>
      <c r="K43" s="30"/>
      <c r="L43" s="30"/>
      <c r="M43" s="30"/>
      <c r="N43" s="30"/>
      <c r="O43" s="30"/>
      <c r="P43" s="30"/>
      <c r="Q43" s="30">
        <v>0</v>
      </c>
      <c r="R43" s="30">
        <v>3</v>
      </c>
      <c r="S43" s="30">
        <v>32</v>
      </c>
      <c r="T43" s="30">
        <v>10</v>
      </c>
      <c r="U43" s="30">
        <v>0</v>
      </c>
      <c r="V43" s="30">
        <v>0</v>
      </c>
      <c r="W43" s="30">
        <v>0</v>
      </c>
      <c r="X43" s="30">
        <v>0</v>
      </c>
      <c r="Y43" s="30">
        <v>0</v>
      </c>
      <c r="Z43" s="30">
        <v>9</v>
      </c>
      <c r="AA43" s="30">
        <v>36</v>
      </c>
      <c r="AB43" s="30">
        <v>0</v>
      </c>
      <c r="AC43" s="30">
        <v>0</v>
      </c>
    </row>
    <row r="44" spans="1:29" ht="15.75" customHeight="1">
      <c r="A44" s="534"/>
      <c r="B44" s="526" t="s">
        <v>525</v>
      </c>
      <c r="C44" s="285" t="s">
        <v>116</v>
      </c>
      <c r="D44" s="341">
        <v>77</v>
      </c>
      <c r="E44" s="341">
        <v>77</v>
      </c>
      <c r="F44" s="341">
        <v>0</v>
      </c>
      <c r="G44" s="341">
        <v>28</v>
      </c>
      <c r="H44" s="284"/>
      <c r="I44" s="284"/>
      <c r="J44" s="284"/>
      <c r="K44" s="284"/>
      <c r="L44" s="284"/>
      <c r="M44" s="284"/>
      <c r="N44" s="284"/>
      <c r="O44" s="284"/>
      <c r="P44" s="284"/>
      <c r="Q44" s="341">
        <v>0</v>
      </c>
      <c r="R44" s="341">
        <v>4</v>
      </c>
      <c r="S44" s="341">
        <v>42</v>
      </c>
      <c r="T44" s="341">
        <v>30</v>
      </c>
      <c r="U44" s="341">
        <v>1</v>
      </c>
      <c r="V44" s="341">
        <v>0</v>
      </c>
      <c r="W44" s="341">
        <v>0</v>
      </c>
      <c r="X44" s="341">
        <v>0</v>
      </c>
      <c r="Y44" s="341">
        <v>0</v>
      </c>
      <c r="Z44" s="341">
        <v>38</v>
      </c>
      <c r="AA44" s="341">
        <v>39</v>
      </c>
      <c r="AB44" s="341">
        <v>0</v>
      </c>
      <c r="AC44" s="341">
        <v>0</v>
      </c>
    </row>
    <row r="45" spans="1:29" ht="15.75" customHeight="1">
      <c r="A45" s="537"/>
      <c r="B45" s="526"/>
      <c r="C45" s="79" t="s">
        <v>34</v>
      </c>
      <c r="D45" s="342">
        <v>58</v>
      </c>
      <c r="E45" s="342">
        <v>58</v>
      </c>
      <c r="F45" s="342">
        <v>0</v>
      </c>
      <c r="G45" s="342">
        <v>29</v>
      </c>
      <c r="H45" s="30"/>
      <c r="I45" s="30"/>
      <c r="J45" s="30"/>
      <c r="K45" s="30"/>
      <c r="L45" s="30"/>
      <c r="M45" s="30"/>
      <c r="N45" s="30"/>
      <c r="O45" s="30"/>
      <c r="P45" s="30"/>
      <c r="Q45" s="342">
        <v>0</v>
      </c>
      <c r="R45" s="342">
        <v>2</v>
      </c>
      <c r="S45" s="342">
        <v>31</v>
      </c>
      <c r="T45" s="342">
        <v>24</v>
      </c>
      <c r="U45" s="342">
        <v>1</v>
      </c>
      <c r="V45" s="342">
        <v>0</v>
      </c>
      <c r="W45" s="342">
        <v>0</v>
      </c>
      <c r="X45" s="342">
        <v>0</v>
      </c>
      <c r="Y45" s="342">
        <v>0</v>
      </c>
      <c r="Z45" s="342">
        <v>34</v>
      </c>
      <c r="AA45" s="342">
        <v>24</v>
      </c>
      <c r="AB45" s="342">
        <v>0</v>
      </c>
      <c r="AC45" s="342">
        <v>0</v>
      </c>
    </row>
    <row r="46" spans="1:29" ht="15.75" customHeight="1">
      <c r="A46" s="535"/>
      <c r="B46" s="526"/>
      <c r="C46" s="79" t="s">
        <v>35</v>
      </c>
      <c r="D46" s="343">
        <v>19</v>
      </c>
      <c r="E46" s="343">
        <v>19</v>
      </c>
      <c r="F46" s="343">
        <v>0</v>
      </c>
      <c r="G46" s="343">
        <v>27</v>
      </c>
      <c r="H46" s="131"/>
      <c r="I46" s="131"/>
      <c r="J46" s="131"/>
      <c r="K46" s="131"/>
      <c r="L46" s="131"/>
      <c r="M46" s="131"/>
      <c r="N46" s="131"/>
      <c r="O46" s="131"/>
      <c r="P46" s="131"/>
      <c r="Q46" s="343">
        <v>0</v>
      </c>
      <c r="R46" s="343">
        <v>2</v>
      </c>
      <c r="S46" s="343">
        <v>11</v>
      </c>
      <c r="T46" s="343">
        <v>6</v>
      </c>
      <c r="U46" s="343">
        <v>0</v>
      </c>
      <c r="V46" s="343">
        <v>0</v>
      </c>
      <c r="W46" s="343">
        <v>0</v>
      </c>
      <c r="X46" s="343">
        <v>0</v>
      </c>
      <c r="Y46" s="343">
        <v>0</v>
      </c>
      <c r="Z46" s="343">
        <v>4</v>
      </c>
      <c r="AA46" s="343">
        <v>15</v>
      </c>
      <c r="AB46" s="343">
        <v>0</v>
      </c>
      <c r="AC46" s="343">
        <v>0</v>
      </c>
    </row>
    <row r="49" spans="1:29" ht="15.75">
      <c r="A49" s="467" t="str">
        <f>"-"&amp;Sheet1!H9&amp;"-"</f>
        <v>-72-</v>
      </c>
      <c r="B49" s="467"/>
      <c r="C49" s="467"/>
      <c r="D49" s="467"/>
      <c r="E49" s="467"/>
      <c r="F49" s="467"/>
      <c r="G49" s="467"/>
      <c r="H49" s="467"/>
      <c r="I49" s="467"/>
      <c r="J49" s="467"/>
      <c r="K49" s="467"/>
      <c r="L49" s="467"/>
      <c r="M49" s="467"/>
      <c r="N49" s="467"/>
      <c r="O49" s="467"/>
      <c r="P49" s="467"/>
      <c r="Q49" s="467"/>
      <c r="R49" s="467"/>
      <c r="S49" s="467"/>
      <c r="T49" s="467" t="str">
        <f>"-"&amp;Sheet1!I9&amp;"-"</f>
        <v>-73-</v>
      </c>
      <c r="U49" s="467"/>
      <c r="V49" s="467"/>
      <c r="W49" s="467"/>
      <c r="X49" s="467"/>
      <c r="Y49" s="467"/>
      <c r="Z49" s="467"/>
      <c r="AA49" s="467"/>
      <c r="AB49" s="467"/>
      <c r="AC49" s="467"/>
    </row>
  </sheetData>
  <sheetProtection/>
  <mergeCells count="31">
    <mergeCell ref="A9:A13"/>
    <mergeCell ref="A5:A8"/>
    <mergeCell ref="G3:G4"/>
    <mergeCell ref="Q3:S3"/>
    <mergeCell ref="B5:B7"/>
    <mergeCell ref="B8:B10"/>
    <mergeCell ref="B11:B13"/>
    <mergeCell ref="A1:S1"/>
    <mergeCell ref="T1:AC1"/>
    <mergeCell ref="A2:R2"/>
    <mergeCell ref="T2:Z2"/>
    <mergeCell ref="A3:C4"/>
    <mergeCell ref="D3:F3"/>
    <mergeCell ref="AB2:AC2"/>
    <mergeCell ref="T3:Y3"/>
    <mergeCell ref="B23:B25"/>
    <mergeCell ref="B38:B40"/>
    <mergeCell ref="B29:B31"/>
    <mergeCell ref="B32:B34"/>
    <mergeCell ref="Z3:AC3"/>
    <mergeCell ref="B35:B37"/>
    <mergeCell ref="A49:S49"/>
    <mergeCell ref="T49:AC49"/>
    <mergeCell ref="B41:B43"/>
    <mergeCell ref="B44:B46"/>
    <mergeCell ref="B20:B22"/>
    <mergeCell ref="A14:A29"/>
    <mergeCell ref="A30:A46"/>
    <mergeCell ref="B26:B28"/>
    <mergeCell ref="B14:B16"/>
    <mergeCell ref="B17:B19"/>
  </mergeCells>
  <printOptions/>
  <pageMargins left="0.7086614173228347" right="0.7086614173228347" top="0.7480314960629921" bottom="0.7480314960629921" header="0.31496062992125984" footer="0.31496062992125984"/>
  <pageSetup fitToWidth="2" horizontalDpi="600" verticalDpi="600" orientation="portrait" pageOrder="overThenDown" paperSize="8" scale="130" r:id="rId1"/>
  <colBreaks count="1" manualBreakCount="1">
    <brk id="19" max="65535" man="1"/>
  </colBreaks>
</worksheet>
</file>

<file path=xl/worksheets/sheet18.xml><?xml version="1.0" encoding="utf-8"?>
<worksheet xmlns="http://schemas.openxmlformats.org/spreadsheetml/2006/main" xmlns:r="http://schemas.openxmlformats.org/officeDocument/2006/relationships">
  <dimension ref="A1:BA49"/>
  <sheetViews>
    <sheetView view="pageBreakPreview" zoomScale="60" zoomScaleNormal="70" workbookViewId="0" topLeftCell="A1">
      <selection activeCell="A1" sqref="A1:S1"/>
    </sheetView>
  </sheetViews>
  <sheetFormatPr defaultColWidth="9.00390625" defaultRowHeight="16.5"/>
  <cols>
    <col min="1" max="1" width="6.75390625" style="18" customWidth="1"/>
    <col min="2" max="2" width="9.625" style="18" customWidth="1"/>
    <col min="3" max="3" width="12.50390625" style="18" customWidth="1"/>
    <col min="4" max="4" width="10.125" style="18" customWidth="1"/>
    <col min="5" max="5" width="10.625" style="18" customWidth="1"/>
    <col min="6" max="6" width="12.125" style="18" customWidth="1"/>
    <col min="7" max="7" width="7.75390625" style="18" customWidth="1"/>
    <col min="8" max="8" width="8.25390625" style="18" hidden="1" customWidth="1"/>
    <col min="9" max="9" width="7.625" style="18" hidden="1" customWidth="1"/>
    <col min="10" max="16" width="8.00390625" style="18" hidden="1" customWidth="1"/>
    <col min="17" max="25" width="9.125" style="18" customWidth="1"/>
    <col min="26" max="27" width="9.625" style="18" customWidth="1"/>
    <col min="28" max="29" width="10.125" style="18" customWidth="1"/>
    <col min="30" max="16384" width="9.00390625" style="18" customWidth="1"/>
  </cols>
  <sheetData>
    <row r="1" spans="1:38" s="22" customFormat="1" ht="19.5" customHeight="1">
      <c r="A1" s="501" t="s">
        <v>421</v>
      </c>
      <c r="B1" s="501"/>
      <c r="C1" s="501"/>
      <c r="D1" s="501"/>
      <c r="E1" s="501"/>
      <c r="F1" s="501"/>
      <c r="G1" s="501"/>
      <c r="H1" s="501"/>
      <c r="I1" s="501"/>
      <c r="J1" s="501"/>
      <c r="K1" s="501"/>
      <c r="L1" s="501"/>
      <c r="M1" s="501"/>
      <c r="N1" s="501"/>
      <c r="O1" s="501"/>
      <c r="P1" s="501"/>
      <c r="Q1" s="501"/>
      <c r="R1" s="501"/>
      <c r="S1" s="501"/>
      <c r="T1" s="502" t="s">
        <v>501</v>
      </c>
      <c r="U1" s="502"/>
      <c r="V1" s="502"/>
      <c r="W1" s="502"/>
      <c r="X1" s="502"/>
      <c r="Y1" s="502"/>
      <c r="Z1" s="502"/>
      <c r="AA1" s="502"/>
      <c r="AB1" s="502"/>
      <c r="AC1" s="502"/>
      <c r="AD1" s="141"/>
      <c r="AE1" s="141"/>
      <c r="AF1" s="141"/>
      <c r="AG1" s="141"/>
      <c r="AH1" s="141"/>
      <c r="AI1" s="141"/>
      <c r="AJ1" s="141"/>
      <c r="AK1" s="141"/>
      <c r="AL1" s="141"/>
    </row>
    <row r="2" spans="1:29" ht="15.75" customHeight="1">
      <c r="A2" s="473" t="s">
        <v>556</v>
      </c>
      <c r="B2" s="473"/>
      <c r="C2" s="473"/>
      <c r="D2" s="473"/>
      <c r="E2" s="473"/>
      <c r="F2" s="473"/>
      <c r="G2" s="473"/>
      <c r="H2" s="473"/>
      <c r="I2" s="473"/>
      <c r="J2" s="473"/>
      <c r="K2" s="473"/>
      <c r="L2" s="473"/>
      <c r="M2" s="473"/>
      <c r="N2" s="473"/>
      <c r="O2" s="473"/>
      <c r="P2" s="473"/>
      <c r="Q2" s="473"/>
      <c r="R2" s="473"/>
      <c r="S2" s="142" t="s">
        <v>185</v>
      </c>
      <c r="T2" s="518" t="s">
        <v>557</v>
      </c>
      <c r="U2" s="518"/>
      <c r="V2" s="518"/>
      <c r="W2" s="518"/>
      <c r="X2" s="518"/>
      <c r="Y2" s="518"/>
      <c r="Z2" s="518"/>
      <c r="AA2" s="141"/>
      <c r="AB2" s="519" t="s">
        <v>497</v>
      </c>
      <c r="AC2" s="519"/>
    </row>
    <row r="3" spans="1:29" s="57" customFormat="1" ht="35.25" customHeight="1">
      <c r="A3" s="508"/>
      <c r="B3" s="509"/>
      <c r="C3" s="510"/>
      <c r="D3" s="490" t="s">
        <v>6</v>
      </c>
      <c r="E3" s="491"/>
      <c r="F3" s="492"/>
      <c r="G3" s="493" t="s">
        <v>100</v>
      </c>
      <c r="H3" s="108"/>
      <c r="I3" s="108"/>
      <c r="J3" s="108"/>
      <c r="K3" s="108"/>
      <c r="L3" s="108"/>
      <c r="M3" s="108"/>
      <c r="N3" s="108"/>
      <c r="O3" s="108"/>
      <c r="P3" s="108" t="s">
        <v>99</v>
      </c>
      <c r="Q3" s="490" t="s">
        <v>259</v>
      </c>
      <c r="R3" s="505"/>
      <c r="S3" s="505"/>
      <c r="T3" s="505" t="s">
        <v>258</v>
      </c>
      <c r="U3" s="505"/>
      <c r="V3" s="505"/>
      <c r="W3" s="505"/>
      <c r="X3" s="505"/>
      <c r="Y3" s="506"/>
      <c r="Z3" s="507" t="s">
        <v>222</v>
      </c>
      <c r="AA3" s="505"/>
      <c r="AB3" s="505"/>
      <c r="AC3" s="505"/>
    </row>
    <row r="4" spans="1:53" s="202" customFormat="1" ht="61.5" customHeight="1">
      <c r="A4" s="511"/>
      <c r="B4" s="511"/>
      <c r="C4" s="512"/>
      <c r="D4" s="108" t="s">
        <v>225</v>
      </c>
      <c r="E4" s="102" t="s">
        <v>223</v>
      </c>
      <c r="F4" s="108" t="s">
        <v>224</v>
      </c>
      <c r="G4" s="494"/>
      <c r="H4" s="108" t="s">
        <v>101</v>
      </c>
      <c r="I4" s="108" t="s">
        <v>102</v>
      </c>
      <c r="J4" s="104" t="s">
        <v>103</v>
      </c>
      <c r="K4" s="104" t="s">
        <v>104</v>
      </c>
      <c r="L4" s="108" t="s">
        <v>105</v>
      </c>
      <c r="M4" s="108" t="s">
        <v>106</v>
      </c>
      <c r="N4" s="108" t="s">
        <v>107</v>
      </c>
      <c r="O4" s="108" t="s">
        <v>108</v>
      </c>
      <c r="P4" s="109" t="s">
        <v>109</v>
      </c>
      <c r="Q4" s="71" t="s">
        <v>66</v>
      </c>
      <c r="R4" s="71" t="s">
        <v>67</v>
      </c>
      <c r="S4" s="71" t="s">
        <v>68</v>
      </c>
      <c r="T4" s="33" t="s">
        <v>69</v>
      </c>
      <c r="U4" s="33" t="s">
        <v>70</v>
      </c>
      <c r="V4" s="71" t="s">
        <v>71</v>
      </c>
      <c r="W4" s="71" t="s">
        <v>72</v>
      </c>
      <c r="X4" s="71" t="s">
        <v>73</v>
      </c>
      <c r="Y4" s="71" t="s">
        <v>444</v>
      </c>
      <c r="Z4" s="69" t="s">
        <v>492</v>
      </c>
      <c r="AA4" s="68" t="s">
        <v>495</v>
      </c>
      <c r="AB4" s="68" t="s">
        <v>494</v>
      </c>
      <c r="AC4" s="32" t="s">
        <v>493</v>
      </c>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row>
    <row r="5" spans="1:29" ht="15.75" customHeight="1">
      <c r="A5" s="529" t="s">
        <v>369</v>
      </c>
      <c r="B5" s="522" t="s">
        <v>115</v>
      </c>
      <c r="C5" s="112" t="s">
        <v>116</v>
      </c>
      <c r="D5" s="77">
        <f aca="true" t="shared" si="0" ref="D5:F7">D8+D11+D14+D17+D20+D23+D26+D29+D32+D35</f>
        <v>22678</v>
      </c>
      <c r="E5" s="37">
        <f t="shared" si="0"/>
        <v>22670</v>
      </c>
      <c r="F5" s="37">
        <f t="shared" si="0"/>
        <v>8</v>
      </c>
      <c r="G5" s="37">
        <f>(D8*G8+D11*G11+D14*G14+D17*G17+D20*G20+D23*G23+D26*G26+D29*G29+D32*G32+D35*G35)/D5</f>
        <v>24.97041185289708</v>
      </c>
      <c r="H5" s="37">
        <f aca="true" t="shared" si="1" ref="H5:AC5">H8+H11+H14+H17+H20+H23+H26+H29+H32+H35</f>
        <v>0</v>
      </c>
      <c r="I5" s="37">
        <f t="shared" si="1"/>
        <v>0</v>
      </c>
      <c r="J5" s="37">
        <f t="shared" si="1"/>
        <v>0</v>
      </c>
      <c r="K5" s="37">
        <f t="shared" si="1"/>
        <v>0</v>
      </c>
      <c r="L5" s="37">
        <f t="shared" si="1"/>
        <v>0</v>
      </c>
      <c r="M5" s="37">
        <f t="shared" si="1"/>
        <v>0</v>
      </c>
      <c r="N5" s="37">
        <f t="shared" si="1"/>
        <v>0</v>
      </c>
      <c r="O5" s="37">
        <f t="shared" si="1"/>
        <v>0</v>
      </c>
      <c r="P5" s="37">
        <f t="shared" si="1"/>
        <v>0</v>
      </c>
      <c r="Q5" s="37">
        <f t="shared" si="1"/>
        <v>2</v>
      </c>
      <c r="R5" s="37">
        <f t="shared" si="1"/>
        <v>10612</v>
      </c>
      <c r="S5" s="37">
        <f t="shared" si="1"/>
        <v>9357</v>
      </c>
      <c r="T5" s="37">
        <f t="shared" si="1"/>
        <v>1980</v>
      </c>
      <c r="U5" s="37">
        <f t="shared" si="1"/>
        <v>720</v>
      </c>
      <c r="V5" s="37">
        <f t="shared" si="1"/>
        <v>7</v>
      </c>
      <c r="W5" s="37">
        <f t="shared" si="1"/>
        <v>0</v>
      </c>
      <c r="X5" s="37">
        <f t="shared" si="1"/>
        <v>0</v>
      </c>
      <c r="Y5" s="37">
        <f t="shared" si="1"/>
        <v>0</v>
      </c>
      <c r="Z5" s="37">
        <f t="shared" si="1"/>
        <v>340</v>
      </c>
      <c r="AA5" s="37">
        <f t="shared" si="1"/>
        <v>21123</v>
      </c>
      <c r="AB5" s="37">
        <f t="shared" si="1"/>
        <v>1215</v>
      </c>
      <c r="AC5" s="37">
        <f t="shared" si="1"/>
        <v>0</v>
      </c>
    </row>
    <row r="6" spans="1:29" ht="15.75" customHeight="1">
      <c r="A6" s="530"/>
      <c r="B6" s="526"/>
      <c r="C6" s="79" t="s">
        <v>34</v>
      </c>
      <c r="D6" s="6">
        <f t="shared" si="0"/>
        <v>18927</v>
      </c>
      <c r="E6" s="6">
        <f t="shared" si="0"/>
        <v>18920</v>
      </c>
      <c r="F6" s="6">
        <f t="shared" si="0"/>
        <v>7</v>
      </c>
      <c r="G6" s="6">
        <f>(D9*G9+D12*G12+D15*G15+D18*G18+D21*G21+D24*G24+D27*G27+D30*G30+D33*G33+D36*G36)/D6</f>
        <v>25.106725841390606</v>
      </c>
      <c r="H6" s="6">
        <f aca="true" t="shared" si="2" ref="H6:AC6">H9+H12+H15+H18+H21+H24+H27+H30+H33+H36</f>
        <v>0</v>
      </c>
      <c r="I6" s="6">
        <f t="shared" si="2"/>
        <v>0</v>
      </c>
      <c r="J6" s="6">
        <f t="shared" si="2"/>
        <v>0</v>
      </c>
      <c r="K6" s="6">
        <f t="shared" si="2"/>
        <v>0</v>
      </c>
      <c r="L6" s="6">
        <f t="shared" si="2"/>
        <v>0</v>
      </c>
      <c r="M6" s="6">
        <f t="shared" si="2"/>
        <v>0</v>
      </c>
      <c r="N6" s="6">
        <f t="shared" si="2"/>
        <v>0</v>
      </c>
      <c r="O6" s="6">
        <f t="shared" si="2"/>
        <v>0</v>
      </c>
      <c r="P6" s="6">
        <f t="shared" si="2"/>
        <v>0</v>
      </c>
      <c r="Q6" s="6">
        <f t="shared" si="2"/>
        <v>2</v>
      </c>
      <c r="R6" s="6">
        <f t="shared" si="2"/>
        <v>9256</v>
      </c>
      <c r="S6" s="6">
        <f t="shared" si="2"/>
        <v>7630</v>
      </c>
      <c r="T6" s="6">
        <f t="shared" si="2"/>
        <v>1469</v>
      </c>
      <c r="U6" s="6">
        <f t="shared" si="2"/>
        <v>563</v>
      </c>
      <c r="V6" s="6">
        <f t="shared" si="2"/>
        <v>7</v>
      </c>
      <c r="W6" s="6">
        <f t="shared" si="2"/>
        <v>0</v>
      </c>
      <c r="X6" s="6">
        <f t="shared" si="2"/>
        <v>0</v>
      </c>
      <c r="Y6" s="6">
        <f t="shared" si="2"/>
        <v>0</v>
      </c>
      <c r="Z6" s="6">
        <f t="shared" si="2"/>
        <v>251</v>
      </c>
      <c r="AA6" s="6">
        <f t="shared" si="2"/>
        <v>17630</v>
      </c>
      <c r="AB6" s="6">
        <f t="shared" si="2"/>
        <v>1046</v>
      </c>
      <c r="AC6" s="6">
        <f t="shared" si="2"/>
        <v>0</v>
      </c>
    </row>
    <row r="7" spans="1:29" ht="15.75" customHeight="1">
      <c r="A7" s="530"/>
      <c r="B7" s="526"/>
      <c r="C7" s="79" t="s">
        <v>35</v>
      </c>
      <c r="D7" s="6">
        <f t="shared" si="0"/>
        <v>3751</v>
      </c>
      <c r="E7" s="6">
        <f t="shared" si="0"/>
        <v>3750</v>
      </c>
      <c r="F7" s="6">
        <f t="shared" si="0"/>
        <v>1</v>
      </c>
      <c r="G7" s="6">
        <f>(D10*G10+D13*G13+D16*G16+D19*G19+D22*G22+D25*G25+D28*G28+D31*G31+D34*G34+D37*G37)/D7</f>
        <v>24.880831778192483</v>
      </c>
      <c r="H7" s="6">
        <f aca="true" t="shared" si="3" ref="H7:AC7">H10+H13+H16+H19+H22+H25+H28+H31+H34+H37</f>
        <v>0</v>
      </c>
      <c r="I7" s="6">
        <f t="shared" si="3"/>
        <v>0</v>
      </c>
      <c r="J7" s="6">
        <f t="shared" si="3"/>
        <v>0</v>
      </c>
      <c r="K7" s="6">
        <f t="shared" si="3"/>
        <v>0</v>
      </c>
      <c r="L7" s="6">
        <f t="shared" si="3"/>
        <v>0</v>
      </c>
      <c r="M7" s="6">
        <f t="shared" si="3"/>
        <v>0</v>
      </c>
      <c r="N7" s="6">
        <f t="shared" si="3"/>
        <v>0</v>
      </c>
      <c r="O7" s="6">
        <f t="shared" si="3"/>
        <v>0</v>
      </c>
      <c r="P7" s="6">
        <f t="shared" si="3"/>
        <v>0</v>
      </c>
      <c r="Q7" s="6">
        <f t="shared" si="3"/>
        <v>0</v>
      </c>
      <c r="R7" s="6">
        <f t="shared" si="3"/>
        <v>1356</v>
      </c>
      <c r="S7" s="6">
        <f t="shared" si="3"/>
        <v>1727</v>
      </c>
      <c r="T7" s="6">
        <f t="shared" si="3"/>
        <v>511</v>
      </c>
      <c r="U7" s="6">
        <f t="shared" si="3"/>
        <v>157</v>
      </c>
      <c r="V7" s="6">
        <f t="shared" si="3"/>
        <v>0</v>
      </c>
      <c r="W7" s="6">
        <f t="shared" si="3"/>
        <v>0</v>
      </c>
      <c r="X7" s="6">
        <f t="shared" si="3"/>
        <v>0</v>
      </c>
      <c r="Y7" s="6">
        <f t="shared" si="3"/>
        <v>0</v>
      </c>
      <c r="Z7" s="6">
        <f t="shared" si="3"/>
        <v>89</v>
      </c>
      <c r="AA7" s="6">
        <f t="shared" si="3"/>
        <v>3493</v>
      </c>
      <c r="AB7" s="6">
        <f t="shared" si="3"/>
        <v>169</v>
      </c>
      <c r="AC7" s="6">
        <f t="shared" si="3"/>
        <v>0</v>
      </c>
    </row>
    <row r="8" spans="1:29" ht="15.75" customHeight="1">
      <c r="A8" s="530"/>
      <c r="B8" s="482" t="s">
        <v>293</v>
      </c>
      <c r="C8" s="112" t="s">
        <v>116</v>
      </c>
      <c r="D8" s="36">
        <v>464</v>
      </c>
      <c r="E8" s="36">
        <v>464</v>
      </c>
      <c r="F8" s="36">
        <v>0</v>
      </c>
      <c r="G8" s="36">
        <v>23</v>
      </c>
      <c r="H8" s="36"/>
      <c r="I8" s="36"/>
      <c r="J8" s="36"/>
      <c r="K8" s="36"/>
      <c r="L8" s="36"/>
      <c r="M8" s="36"/>
      <c r="N8" s="36"/>
      <c r="O8" s="36"/>
      <c r="P8" s="36"/>
      <c r="Q8" s="36">
        <v>0</v>
      </c>
      <c r="R8" s="36">
        <v>340</v>
      </c>
      <c r="S8" s="36">
        <v>90</v>
      </c>
      <c r="T8" s="36">
        <v>26</v>
      </c>
      <c r="U8" s="36">
        <v>8</v>
      </c>
      <c r="V8" s="36">
        <v>0</v>
      </c>
      <c r="W8" s="36">
        <v>0</v>
      </c>
      <c r="X8" s="36">
        <v>0</v>
      </c>
      <c r="Y8" s="36">
        <v>0</v>
      </c>
      <c r="Z8" s="36">
        <v>3</v>
      </c>
      <c r="AA8" s="36">
        <v>461</v>
      </c>
      <c r="AB8" s="36">
        <v>0</v>
      </c>
      <c r="AC8" s="36">
        <v>0</v>
      </c>
    </row>
    <row r="9" spans="1:29" ht="15.75" customHeight="1">
      <c r="A9" s="530"/>
      <c r="B9" s="483"/>
      <c r="C9" s="79" t="s">
        <v>34</v>
      </c>
      <c r="D9" s="30">
        <v>403</v>
      </c>
      <c r="E9" s="30">
        <v>403</v>
      </c>
      <c r="F9" s="30">
        <v>0</v>
      </c>
      <c r="G9" s="30">
        <v>23</v>
      </c>
      <c r="H9" s="30"/>
      <c r="I9" s="30"/>
      <c r="J9" s="30"/>
      <c r="K9" s="30"/>
      <c r="L9" s="30"/>
      <c r="M9" s="30"/>
      <c r="N9" s="30"/>
      <c r="O9" s="30"/>
      <c r="P9" s="30"/>
      <c r="Q9" s="30">
        <v>0</v>
      </c>
      <c r="R9" s="30">
        <v>288</v>
      </c>
      <c r="S9" s="30">
        <v>85</v>
      </c>
      <c r="T9" s="30">
        <v>22</v>
      </c>
      <c r="U9" s="30">
        <v>8</v>
      </c>
      <c r="V9" s="30">
        <v>0</v>
      </c>
      <c r="W9" s="30">
        <v>0</v>
      </c>
      <c r="X9" s="30">
        <v>0</v>
      </c>
      <c r="Y9" s="30">
        <v>0</v>
      </c>
      <c r="Z9" s="30">
        <v>2</v>
      </c>
      <c r="AA9" s="30">
        <v>401</v>
      </c>
      <c r="AB9" s="30">
        <v>0</v>
      </c>
      <c r="AC9" s="30">
        <v>0</v>
      </c>
    </row>
    <row r="10" spans="1:29" ht="15.75" customHeight="1">
      <c r="A10" s="530"/>
      <c r="B10" s="484"/>
      <c r="C10" s="79" t="s">
        <v>35</v>
      </c>
      <c r="D10" s="30">
        <v>61</v>
      </c>
      <c r="E10" s="30">
        <v>61</v>
      </c>
      <c r="F10" s="30">
        <v>0</v>
      </c>
      <c r="G10" s="30">
        <v>21</v>
      </c>
      <c r="H10" s="30"/>
      <c r="I10" s="30"/>
      <c r="J10" s="30"/>
      <c r="K10" s="30"/>
      <c r="L10" s="30"/>
      <c r="M10" s="30"/>
      <c r="N10" s="30"/>
      <c r="O10" s="30"/>
      <c r="P10" s="30"/>
      <c r="Q10" s="30">
        <v>0</v>
      </c>
      <c r="R10" s="30">
        <v>52</v>
      </c>
      <c r="S10" s="30">
        <v>5</v>
      </c>
      <c r="T10" s="30">
        <v>4</v>
      </c>
      <c r="U10" s="30">
        <v>0</v>
      </c>
      <c r="V10" s="30">
        <v>0</v>
      </c>
      <c r="W10" s="30">
        <v>0</v>
      </c>
      <c r="X10" s="30">
        <v>0</v>
      </c>
      <c r="Y10" s="30">
        <v>0</v>
      </c>
      <c r="Z10" s="30">
        <v>1</v>
      </c>
      <c r="AA10" s="30">
        <v>60</v>
      </c>
      <c r="AB10" s="30">
        <v>0</v>
      </c>
      <c r="AC10" s="30">
        <v>0</v>
      </c>
    </row>
    <row r="11" spans="1:29" ht="15.75" customHeight="1">
      <c r="A11" s="530"/>
      <c r="B11" s="482" t="s">
        <v>199</v>
      </c>
      <c r="C11" s="112" t="s">
        <v>116</v>
      </c>
      <c r="D11" s="36">
        <v>1421</v>
      </c>
      <c r="E11" s="36">
        <v>1421</v>
      </c>
      <c r="F11" s="36">
        <v>0</v>
      </c>
      <c r="G11" s="36">
        <v>22</v>
      </c>
      <c r="H11" s="36"/>
      <c r="I11" s="36"/>
      <c r="J11" s="36"/>
      <c r="K11" s="36"/>
      <c r="L11" s="36"/>
      <c r="M11" s="36"/>
      <c r="N11" s="36"/>
      <c r="O11" s="36"/>
      <c r="P11" s="36"/>
      <c r="Q11" s="36">
        <v>0</v>
      </c>
      <c r="R11" s="36">
        <v>1100</v>
      </c>
      <c r="S11" s="36">
        <v>176</v>
      </c>
      <c r="T11" s="36">
        <v>81</v>
      </c>
      <c r="U11" s="36">
        <v>62</v>
      </c>
      <c r="V11" s="36">
        <v>2</v>
      </c>
      <c r="W11" s="36">
        <v>0</v>
      </c>
      <c r="X11" s="36">
        <v>0</v>
      </c>
      <c r="Y11" s="36">
        <v>0</v>
      </c>
      <c r="Z11" s="36">
        <v>9</v>
      </c>
      <c r="AA11" s="36">
        <v>1410</v>
      </c>
      <c r="AB11" s="36">
        <v>2</v>
      </c>
      <c r="AC11" s="36">
        <v>0</v>
      </c>
    </row>
    <row r="12" spans="1:29" ht="15.75" customHeight="1">
      <c r="A12" s="530"/>
      <c r="B12" s="483"/>
      <c r="C12" s="79" t="s">
        <v>34</v>
      </c>
      <c r="D12" s="30">
        <v>1271</v>
      </c>
      <c r="E12" s="30">
        <v>1271</v>
      </c>
      <c r="F12" s="30">
        <v>0</v>
      </c>
      <c r="G12" s="30">
        <v>22</v>
      </c>
      <c r="H12" s="30"/>
      <c r="I12" s="30"/>
      <c r="J12" s="30"/>
      <c r="K12" s="30"/>
      <c r="L12" s="30"/>
      <c r="M12" s="30"/>
      <c r="N12" s="30"/>
      <c r="O12" s="30"/>
      <c r="P12" s="30"/>
      <c r="Q12" s="30">
        <v>0</v>
      </c>
      <c r="R12" s="30">
        <v>991</v>
      </c>
      <c r="S12" s="30">
        <v>151</v>
      </c>
      <c r="T12" s="30">
        <v>69</v>
      </c>
      <c r="U12" s="30">
        <v>58</v>
      </c>
      <c r="V12" s="30">
        <v>2</v>
      </c>
      <c r="W12" s="30">
        <v>0</v>
      </c>
      <c r="X12" s="30">
        <v>0</v>
      </c>
      <c r="Y12" s="30">
        <v>0</v>
      </c>
      <c r="Z12" s="30">
        <v>9</v>
      </c>
      <c r="AA12" s="30">
        <v>1260</v>
      </c>
      <c r="AB12" s="30">
        <v>2</v>
      </c>
      <c r="AC12" s="30">
        <v>0</v>
      </c>
    </row>
    <row r="13" spans="1:29" ht="15.75" customHeight="1">
      <c r="A13" s="530"/>
      <c r="B13" s="484"/>
      <c r="C13" s="79" t="s">
        <v>35</v>
      </c>
      <c r="D13" s="30">
        <v>150</v>
      </c>
      <c r="E13" s="30">
        <v>150</v>
      </c>
      <c r="F13" s="30">
        <v>0</v>
      </c>
      <c r="G13" s="30">
        <v>22</v>
      </c>
      <c r="H13" s="30"/>
      <c r="I13" s="30"/>
      <c r="J13" s="30"/>
      <c r="K13" s="30"/>
      <c r="L13" s="30"/>
      <c r="M13" s="30"/>
      <c r="N13" s="30"/>
      <c r="O13" s="30"/>
      <c r="P13" s="30"/>
      <c r="Q13" s="30">
        <v>0</v>
      </c>
      <c r="R13" s="30">
        <v>109</v>
      </c>
      <c r="S13" s="30">
        <v>25</v>
      </c>
      <c r="T13" s="30">
        <v>12</v>
      </c>
      <c r="U13" s="30">
        <v>4</v>
      </c>
      <c r="V13" s="30">
        <v>0</v>
      </c>
      <c r="W13" s="30">
        <v>0</v>
      </c>
      <c r="X13" s="30">
        <v>0</v>
      </c>
      <c r="Y13" s="30">
        <v>0</v>
      </c>
      <c r="Z13" s="30">
        <v>0</v>
      </c>
      <c r="AA13" s="30">
        <v>150</v>
      </c>
      <c r="AB13" s="30">
        <v>0</v>
      </c>
      <c r="AC13" s="30">
        <v>0</v>
      </c>
    </row>
    <row r="14" spans="1:29" ht="15.75" customHeight="1">
      <c r="A14" s="530"/>
      <c r="B14" s="482" t="s">
        <v>201</v>
      </c>
      <c r="C14" s="112" t="s">
        <v>116</v>
      </c>
      <c r="D14" s="36">
        <v>1856</v>
      </c>
      <c r="E14" s="36">
        <v>1855</v>
      </c>
      <c r="F14" s="36">
        <v>1</v>
      </c>
      <c r="G14" s="36">
        <v>22</v>
      </c>
      <c r="H14" s="36"/>
      <c r="I14" s="36"/>
      <c r="J14" s="36"/>
      <c r="K14" s="36"/>
      <c r="L14" s="36"/>
      <c r="M14" s="36"/>
      <c r="N14" s="36"/>
      <c r="O14" s="36"/>
      <c r="P14" s="36"/>
      <c r="Q14" s="36">
        <v>1</v>
      </c>
      <c r="R14" s="36">
        <v>1063</v>
      </c>
      <c r="S14" s="36">
        <v>708</v>
      </c>
      <c r="T14" s="36">
        <v>64</v>
      </c>
      <c r="U14" s="36">
        <v>19</v>
      </c>
      <c r="V14" s="36">
        <v>1</v>
      </c>
      <c r="W14" s="36">
        <v>0</v>
      </c>
      <c r="X14" s="36">
        <v>0</v>
      </c>
      <c r="Y14" s="36">
        <v>0</v>
      </c>
      <c r="Z14" s="36">
        <v>5</v>
      </c>
      <c r="AA14" s="36">
        <v>1770</v>
      </c>
      <c r="AB14" s="36">
        <v>81</v>
      </c>
      <c r="AC14" s="36">
        <v>0</v>
      </c>
    </row>
    <row r="15" spans="1:29" ht="15.75" customHeight="1">
      <c r="A15" s="530"/>
      <c r="B15" s="483"/>
      <c r="C15" s="79" t="s">
        <v>34</v>
      </c>
      <c r="D15" s="30">
        <v>1646</v>
      </c>
      <c r="E15" s="30">
        <v>1646</v>
      </c>
      <c r="F15" s="30">
        <v>0</v>
      </c>
      <c r="G15" s="30">
        <v>22</v>
      </c>
      <c r="H15" s="30"/>
      <c r="I15" s="30"/>
      <c r="J15" s="30"/>
      <c r="K15" s="30"/>
      <c r="L15" s="30"/>
      <c r="M15" s="30"/>
      <c r="N15" s="30"/>
      <c r="O15" s="30"/>
      <c r="P15" s="30"/>
      <c r="Q15" s="30">
        <v>1</v>
      </c>
      <c r="R15" s="30">
        <v>938</v>
      </c>
      <c r="S15" s="30">
        <v>647</v>
      </c>
      <c r="T15" s="30">
        <v>44</v>
      </c>
      <c r="U15" s="30">
        <v>15</v>
      </c>
      <c r="V15" s="30">
        <v>1</v>
      </c>
      <c r="W15" s="30">
        <v>0</v>
      </c>
      <c r="X15" s="30">
        <v>0</v>
      </c>
      <c r="Y15" s="30">
        <v>0</v>
      </c>
      <c r="Z15" s="30">
        <v>3</v>
      </c>
      <c r="AA15" s="30">
        <v>1567</v>
      </c>
      <c r="AB15" s="30">
        <v>76</v>
      </c>
      <c r="AC15" s="30">
        <v>0</v>
      </c>
    </row>
    <row r="16" spans="1:29" ht="15.75" customHeight="1">
      <c r="A16" s="530"/>
      <c r="B16" s="484"/>
      <c r="C16" s="79" t="s">
        <v>35</v>
      </c>
      <c r="D16" s="30">
        <v>210</v>
      </c>
      <c r="E16" s="30">
        <v>209</v>
      </c>
      <c r="F16" s="30">
        <v>1</v>
      </c>
      <c r="G16" s="30">
        <v>23</v>
      </c>
      <c r="H16" s="30"/>
      <c r="I16" s="30"/>
      <c r="J16" s="30"/>
      <c r="K16" s="30"/>
      <c r="L16" s="30"/>
      <c r="M16" s="30"/>
      <c r="N16" s="30"/>
      <c r="O16" s="30"/>
      <c r="P16" s="30"/>
      <c r="Q16" s="30">
        <v>0</v>
      </c>
      <c r="R16" s="30">
        <v>125</v>
      </c>
      <c r="S16" s="30">
        <v>61</v>
      </c>
      <c r="T16" s="30">
        <v>20</v>
      </c>
      <c r="U16" s="30">
        <v>4</v>
      </c>
      <c r="V16" s="30">
        <v>0</v>
      </c>
      <c r="W16" s="30">
        <v>0</v>
      </c>
      <c r="X16" s="30">
        <v>0</v>
      </c>
      <c r="Y16" s="30">
        <v>0</v>
      </c>
      <c r="Z16" s="30">
        <v>2</v>
      </c>
      <c r="AA16" s="30">
        <v>203</v>
      </c>
      <c r="AB16" s="30">
        <v>5</v>
      </c>
      <c r="AC16" s="30">
        <v>0</v>
      </c>
    </row>
    <row r="17" spans="1:29" ht="15.75" customHeight="1">
      <c r="A17" s="530"/>
      <c r="B17" s="482" t="s">
        <v>202</v>
      </c>
      <c r="C17" s="112" t="s">
        <v>116</v>
      </c>
      <c r="D17" s="36">
        <v>3097</v>
      </c>
      <c r="E17" s="36">
        <v>3096</v>
      </c>
      <c r="F17" s="36">
        <v>1</v>
      </c>
      <c r="G17" s="36">
        <v>24.5</v>
      </c>
      <c r="H17" s="36"/>
      <c r="I17" s="36"/>
      <c r="J17" s="36"/>
      <c r="K17" s="36"/>
      <c r="L17" s="36"/>
      <c r="M17" s="36"/>
      <c r="N17" s="36"/>
      <c r="O17" s="36"/>
      <c r="P17" s="36"/>
      <c r="Q17" s="36">
        <v>0</v>
      </c>
      <c r="R17" s="36">
        <v>1376</v>
      </c>
      <c r="S17" s="36">
        <v>1599</v>
      </c>
      <c r="T17" s="36">
        <v>88</v>
      </c>
      <c r="U17" s="36">
        <v>34</v>
      </c>
      <c r="V17" s="36">
        <v>0</v>
      </c>
      <c r="W17" s="36">
        <v>0</v>
      </c>
      <c r="X17" s="36">
        <v>0</v>
      </c>
      <c r="Y17" s="36">
        <v>0</v>
      </c>
      <c r="Z17" s="36">
        <v>15</v>
      </c>
      <c r="AA17" s="36">
        <v>2802</v>
      </c>
      <c r="AB17" s="36">
        <v>280</v>
      </c>
      <c r="AC17" s="36">
        <v>0</v>
      </c>
    </row>
    <row r="18" spans="1:29" ht="15.75" customHeight="1">
      <c r="A18" s="530"/>
      <c r="B18" s="483"/>
      <c r="C18" s="79" t="s">
        <v>34</v>
      </c>
      <c r="D18" s="30">
        <v>2782</v>
      </c>
      <c r="E18" s="30">
        <v>2781</v>
      </c>
      <c r="F18" s="30">
        <v>1</v>
      </c>
      <c r="G18" s="30">
        <v>25</v>
      </c>
      <c r="H18" s="30"/>
      <c r="I18" s="30"/>
      <c r="J18" s="30"/>
      <c r="K18" s="30"/>
      <c r="L18" s="30"/>
      <c r="M18" s="30"/>
      <c r="N18" s="30"/>
      <c r="O18" s="30"/>
      <c r="P18" s="30"/>
      <c r="Q18" s="30">
        <v>0</v>
      </c>
      <c r="R18" s="30">
        <v>1237</v>
      </c>
      <c r="S18" s="30">
        <v>1439</v>
      </c>
      <c r="T18" s="30">
        <v>78</v>
      </c>
      <c r="U18" s="30">
        <v>28</v>
      </c>
      <c r="V18" s="30">
        <v>0</v>
      </c>
      <c r="W18" s="30">
        <v>0</v>
      </c>
      <c r="X18" s="30">
        <v>0</v>
      </c>
      <c r="Y18" s="30">
        <v>0</v>
      </c>
      <c r="Z18" s="30">
        <v>12</v>
      </c>
      <c r="AA18" s="30">
        <v>2505</v>
      </c>
      <c r="AB18" s="30">
        <v>265</v>
      </c>
      <c r="AC18" s="30">
        <v>0</v>
      </c>
    </row>
    <row r="19" spans="1:29" ht="15.75" customHeight="1">
      <c r="A19" s="530"/>
      <c r="B19" s="484"/>
      <c r="C19" s="79" t="s">
        <v>35</v>
      </c>
      <c r="D19" s="30">
        <v>315</v>
      </c>
      <c r="E19" s="30">
        <v>315</v>
      </c>
      <c r="F19" s="30">
        <v>0</v>
      </c>
      <c r="G19" s="30">
        <v>24</v>
      </c>
      <c r="H19" s="30"/>
      <c r="I19" s="30"/>
      <c r="J19" s="30"/>
      <c r="K19" s="30"/>
      <c r="L19" s="30"/>
      <c r="M19" s="30"/>
      <c r="N19" s="30"/>
      <c r="O19" s="30"/>
      <c r="P19" s="30"/>
      <c r="Q19" s="30">
        <v>0</v>
      </c>
      <c r="R19" s="30">
        <v>139</v>
      </c>
      <c r="S19" s="30">
        <v>160</v>
      </c>
      <c r="T19" s="30">
        <v>10</v>
      </c>
      <c r="U19" s="30">
        <v>6</v>
      </c>
      <c r="V19" s="30">
        <v>0</v>
      </c>
      <c r="W19" s="30">
        <v>0</v>
      </c>
      <c r="X19" s="30">
        <v>0</v>
      </c>
      <c r="Y19" s="30">
        <v>0</v>
      </c>
      <c r="Z19" s="30">
        <v>3</v>
      </c>
      <c r="AA19" s="30">
        <v>297</v>
      </c>
      <c r="AB19" s="30">
        <v>15</v>
      </c>
      <c r="AC19" s="30">
        <v>0</v>
      </c>
    </row>
    <row r="20" spans="1:29" ht="15.75" customHeight="1">
      <c r="A20" s="530"/>
      <c r="B20" s="482" t="s">
        <v>203</v>
      </c>
      <c r="C20" s="112" t="s">
        <v>116</v>
      </c>
      <c r="D20" s="36">
        <v>4052</v>
      </c>
      <c r="E20" s="36">
        <v>4052</v>
      </c>
      <c r="F20" s="36">
        <v>0</v>
      </c>
      <c r="G20" s="36">
        <v>27</v>
      </c>
      <c r="H20" s="36"/>
      <c r="I20" s="36"/>
      <c r="J20" s="36"/>
      <c r="K20" s="36"/>
      <c r="L20" s="36"/>
      <c r="M20" s="36"/>
      <c r="N20" s="36"/>
      <c r="O20" s="36"/>
      <c r="P20" s="36"/>
      <c r="Q20" s="36">
        <v>0</v>
      </c>
      <c r="R20" s="36">
        <v>1655</v>
      </c>
      <c r="S20" s="36">
        <v>2028</v>
      </c>
      <c r="T20" s="36">
        <v>280</v>
      </c>
      <c r="U20" s="36">
        <v>87</v>
      </c>
      <c r="V20" s="36">
        <v>2</v>
      </c>
      <c r="W20" s="36">
        <v>0</v>
      </c>
      <c r="X20" s="36">
        <v>0</v>
      </c>
      <c r="Y20" s="36">
        <v>0</v>
      </c>
      <c r="Z20" s="36">
        <v>38</v>
      </c>
      <c r="AA20" s="36">
        <v>3622</v>
      </c>
      <c r="AB20" s="36">
        <v>392</v>
      </c>
      <c r="AC20" s="36">
        <v>0</v>
      </c>
    </row>
    <row r="21" spans="1:29" ht="15.75" customHeight="1">
      <c r="A21" s="534" t="s">
        <v>366</v>
      </c>
      <c r="B21" s="483"/>
      <c r="C21" s="79" t="s">
        <v>34</v>
      </c>
      <c r="D21" s="30">
        <v>3490</v>
      </c>
      <c r="E21" s="30">
        <v>3490</v>
      </c>
      <c r="F21" s="30">
        <v>0</v>
      </c>
      <c r="G21" s="30">
        <v>27</v>
      </c>
      <c r="H21" s="30"/>
      <c r="I21" s="30"/>
      <c r="J21" s="30"/>
      <c r="K21" s="30"/>
      <c r="L21" s="30"/>
      <c r="M21" s="30"/>
      <c r="N21" s="30"/>
      <c r="O21" s="30"/>
      <c r="P21" s="30"/>
      <c r="Q21" s="30">
        <v>0</v>
      </c>
      <c r="R21" s="30">
        <v>1451</v>
      </c>
      <c r="S21" s="30">
        <v>1768</v>
      </c>
      <c r="T21" s="30">
        <v>210</v>
      </c>
      <c r="U21" s="30">
        <v>59</v>
      </c>
      <c r="V21" s="30">
        <v>2</v>
      </c>
      <c r="W21" s="30">
        <v>0</v>
      </c>
      <c r="X21" s="30">
        <v>0</v>
      </c>
      <c r="Y21" s="30">
        <v>0</v>
      </c>
      <c r="Z21" s="30">
        <v>29</v>
      </c>
      <c r="AA21" s="30">
        <v>3100</v>
      </c>
      <c r="AB21" s="30">
        <v>361</v>
      </c>
      <c r="AC21" s="30">
        <v>0</v>
      </c>
    </row>
    <row r="22" spans="1:29" ht="15.75" customHeight="1">
      <c r="A22" s="534"/>
      <c r="B22" s="484"/>
      <c r="C22" s="79" t="s">
        <v>35</v>
      </c>
      <c r="D22" s="30">
        <v>562</v>
      </c>
      <c r="E22" s="30">
        <v>562</v>
      </c>
      <c r="F22" s="30">
        <v>0</v>
      </c>
      <c r="G22" s="30">
        <v>25</v>
      </c>
      <c r="H22" s="30"/>
      <c r="I22" s="30"/>
      <c r="J22" s="30"/>
      <c r="K22" s="30"/>
      <c r="L22" s="30"/>
      <c r="M22" s="30"/>
      <c r="N22" s="30"/>
      <c r="O22" s="30"/>
      <c r="P22" s="30"/>
      <c r="Q22" s="30">
        <v>0</v>
      </c>
      <c r="R22" s="30">
        <v>204</v>
      </c>
      <c r="S22" s="30">
        <v>260</v>
      </c>
      <c r="T22" s="30">
        <v>70</v>
      </c>
      <c r="U22" s="30">
        <v>28</v>
      </c>
      <c r="V22" s="30">
        <v>0</v>
      </c>
      <c r="W22" s="30">
        <v>0</v>
      </c>
      <c r="X22" s="30">
        <v>0</v>
      </c>
      <c r="Y22" s="30">
        <v>0</v>
      </c>
      <c r="Z22" s="30">
        <v>9</v>
      </c>
      <c r="AA22" s="30">
        <v>522</v>
      </c>
      <c r="AB22" s="30">
        <v>31</v>
      </c>
      <c r="AC22" s="30">
        <v>0</v>
      </c>
    </row>
    <row r="23" spans="1:29" ht="15.75" customHeight="1">
      <c r="A23" s="534"/>
      <c r="B23" s="482" t="s">
        <v>204</v>
      </c>
      <c r="C23" s="112" t="s">
        <v>116</v>
      </c>
      <c r="D23" s="36">
        <v>3549</v>
      </c>
      <c r="E23" s="36">
        <v>3545</v>
      </c>
      <c r="F23" s="36">
        <v>4</v>
      </c>
      <c r="G23" s="36">
        <v>23.5</v>
      </c>
      <c r="H23" s="36"/>
      <c r="I23" s="36"/>
      <c r="J23" s="36"/>
      <c r="K23" s="36"/>
      <c r="L23" s="36"/>
      <c r="M23" s="36"/>
      <c r="N23" s="36"/>
      <c r="O23" s="36"/>
      <c r="P23" s="36"/>
      <c r="Q23" s="36">
        <v>1</v>
      </c>
      <c r="R23" s="36">
        <v>1720</v>
      </c>
      <c r="S23" s="36">
        <v>1406</v>
      </c>
      <c r="T23" s="36">
        <v>301</v>
      </c>
      <c r="U23" s="36">
        <v>121</v>
      </c>
      <c r="V23" s="36">
        <v>0</v>
      </c>
      <c r="W23" s="36">
        <v>0</v>
      </c>
      <c r="X23" s="36">
        <v>0</v>
      </c>
      <c r="Y23" s="36">
        <v>0</v>
      </c>
      <c r="Z23" s="36">
        <v>39</v>
      </c>
      <c r="AA23" s="36">
        <v>3329</v>
      </c>
      <c r="AB23" s="36">
        <v>181</v>
      </c>
      <c r="AC23" s="36">
        <v>0</v>
      </c>
    </row>
    <row r="24" spans="1:29" ht="15.75" customHeight="1">
      <c r="A24" s="534"/>
      <c r="B24" s="483"/>
      <c r="C24" s="79" t="s">
        <v>34</v>
      </c>
      <c r="D24" s="30">
        <v>2847</v>
      </c>
      <c r="E24" s="30">
        <v>2843</v>
      </c>
      <c r="F24" s="30">
        <v>4</v>
      </c>
      <c r="G24" s="30">
        <v>24</v>
      </c>
      <c r="H24" s="30"/>
      <c r="I24" s="30"/>
      <c r="J24" s="30"/>
      <c r="K24" s="30"/>
      <c r="L24" s="30"/>
      <c r="M24" s="30"/>
      <c r="N24" s="30"/>
      <c r="O24" s="30"/>
      <c r="P24" s="30"/>
      <c r="Q24" s="30">
        <v>1</v>
      </c>
      <c r="R24" s="30">
        <v>1464</v>
      </c>
      <c r="S24" s="30">
        <v>1077</v>
      </c>
      <c r="T24" s="30">
        <v>208</v>
      </c>
      <c r="U24" s="30">
        <v>97</v>
      </c>
      <c r="V24" s="30">
        <v>0</v>
      </c>
      <c r="W24" s="30">
        <v>0</v>
      </c>
      <c r="X24" s="30">
        <v>0</v>
      </c>
      <c r="Y24" s="30">
        <v>0</v>
      </c>
      <c r="Z24" s="30">
        <v>22</v>
      </c>
      <c r="AA24" s="30">
        <v>2695</v>
      </c>
      <c r="AB24" s="30">
        <v>130</v>
      </c>
      <c r="AC24" s="30">
        <v>0</v>
      </c>
    </row>
    <row r="25" spans="1:29" ht="15.75" customHeight="1">
      <c r="A25" s="534"/>
      <c r="B25" s="484"/>
      <c r="C25" s="79" t="s">
        <v>35</v>
      </c>
      <c r="D25" s="30">
        <v>702</v>
      </c>
      <c r="E25" s="30">
        <v>702</v>
      </c>
      <c r="F25" s="30">
        <v>0</v>
      </c>
      <c r="G25" s="30">
        <v>23</v>
      </c>
      <c r="H25" s="30"/>
      <c r="I25" s="30"/>
      <c r="J25" s="30"/>
      <c r="K25" s="30"/>
      <c r="L25" s="30"/>
      <c r="M25" s="30"/>
      <c r="N25" s="30"/>
      <c r="O25" s="30"/>
      <c r="P25" s="30"/>
      <c r="Q25" s="30">
        <v>0</v>
      </c>
      <c r="R25" s="30">
        <v>256</v>
      </c>
      <c r="S25" s="30">
        <v>329</v>
      </c>
      <c r="T25" s="30">
        <v>93</v>
      </c>
      <c r="U25" s="30">
        <v>24</v>
      </c>
      <c r="V25" s="30">
        <v>0</v>
      </c>
      <c r="W25" s="30">
        <v>0</v>
      </c>
      <c r="X25" s="30">
        <v>0</v>
      </c>
      <c r="Y25" s="30">
        <v>0</v>
      </c>
      <c r="Z25" s="30">
        <v>17</v>
      </c>
      <c r="AA25" s="30">
        <v>634</v>
      </c>
      <c r="AB25" s="30">
        <v>51</v>
      </c>
      <c r="AC25" s="30">
        <v>0</v>
      </c>
    </row>
    <row r="26" spans="1:29" ht="15.75" customHeight="1">
      <c r="A26" s="534"/>
      <c r="B26" s="482" t="s">
        <v>205</v>
      </c>
      <c r="C26" s="112" t="s">
        <v>116</v>
      </c>
      <c r="D26" s="36">
        <v>2602</v>
      </c>
      <c r="E26" s="36">
        <v>2600</v>
      </c>
      <c r="F26" s="36">
        <v>2</v>
      </c>
      <c r="G26" s="36">
        <v>27</v>
      </c>
      <c r="H26" s="36"/>
      <c r="I26" s="36"/>
      <c r="J26" s="36"/>
      <c r="K26" s="36"/>
      <c r="L26" s="36"/>
      <c r="M26" s="36"/>
      <c r="N26" s="36"/>
      <c r="O26" s="36"/>
      <c r="P26" s="36"/>
      <c r="Q26" s="36">
        <v>0</v>
      </c>
      <c r="R26" s="36">
        <v>349</v>
      </c>
      <c r="S26" s="36">
        <v>1723</v>
      </c>
      <c r="T26" s="36">
        <v>398</v>
      </c>
      <c r="U26" s="36">
        <v>132</v>
      </c>
      <c r="V26" s="36">
        <v>0</v>
      </c>
      <c r="W26" s="36">
        <v>0</v>
      </c>
      <c r="X26" s="36">
        <v>0</v>
      </c>
      <c r="Y26" s="36">
        <v>0</v>
      </c>
      <c r="Z26" s="36">
        <v>67</v>
      </c>
      <c r="AA26" s="36">
        <v>2374</v>
      </c>
      <c r="AB26" s="36">
        <v>161</v>
      </c>
      <c r="AC26" s="36">
        <v>0</v>
      </c>
    </row>
    <row r="27" spans="1:29" ht="15.75" customHeight="1">
      <c r="A27" s="534"/>
      <c r="B27" s="483"/>
      <c r="C27" s="79" t="s">
        <v>34</v>
      </c>
      <c r="D27" s="30">
        <v>1967</v>
      </c>
      <c r="E27" s="30">
        <v>1965</v>
      </c>
      <c r="F27" s="30">
        <v>2</v>
      </c>
      <c r="G27" s="30">
        <v>27</v>
      </c>
      <c r="H27" s="30"/>
      <c r="I27" s="30"/>
      <c r="J27" s="30"/>
      <c r="K27" s="30"/>
      <c r="L27" s="30"/>
      <c r="M27" s="30"/>
      <c r="N27" s="30"/>
      <c r="O27" s="30"/>
      <c r="P27" s="30"/>
      <c r="Q27" s="30">
        <v>0</v>
      </c>
      <c r="R27" s="30">
        <v>269</v>
      </c>
      <c r="S27" s="30">
        <v>1318</v>
      </c>
      <c r="T27" s="30">
        <v>281</v>
      </c>
      <c r="U27" s="30">
        <v>99</v>
      </c>
      <c r="V27" s="30">
        <v>0</v>
      </c>
      <c r="W27" s="30">
        <v>0</v>
      </c>
      <c r="X27" s="30">
        <v>0</v>
      </c>
      <c r="Y27" s="30">
        <v>0</v>
      </c>
      <c r="Z27" s="30">
        <v>57</v>
      </c>
      <c r="AA27" s="30">
        <v>1783</v>
      </c>
      <c r="AB27" s="30">
        <v>127</v>
      </c>
      <c r="AC27" s="30">
        <v>0</v>
      </c>
    </row>
    <row r="28" spans="1:29" ht="15.75" customHeight="1">
      <c r="A28" s="534"/>
      <c r="B28" s="484"/>
      <c r="C28" s="79" t="s">
        <v>35</v>
      </c>
      <c r="D28" s="30">
        <v>635</v>
      </c>
      <c r="E28" s="30">
        <v>635</v>
      </c>
      <c r="F28" s="30">
        <v>0</v>
      </c>
      <c r="G28" s="30">
        <v>27</v>
      </c>
      <c r="H28" s="30"/>
      <c r="I28" s="30"/>
      <c r="J28" s="30"/>
      <c r="K28" s="30"/>
      <c r="L28" s="30"/>
      <c r="M28" s="30"/>
      <c r="N28" s="30"/>
      <c r="O28" s="30"/>
      <c r="P28" s="30"/>
      <c r="Q28" s="30">
        <v>0</v>
      </c>
      <c r="R28" s="30">
        <v>80</v>
      </c>
      <c r="S28" s="30">
        <v>405</v>
      </c>
      <c r="T28" s="30">
        <v>117</v>
      </c>
      <c r="U28" s="30">
        <v>33</v>
      </c>
      <c r="V28" s="30">
        <v>0</v>
      </c>
      <c r="W28" s="30">
        <v>0</v>
      </c>
      <c r="X28" s="30">
        <v>0</v>
      </c>
      <c r="Y28" s="30">
        <v>0</v>
      </c>
      <c r="Z28" s="30">
        <v>10</v>
      </c>
      <c r="AA28" s="30">
        <v>591</v>
      </c>
      <c r="AB28" s="30">
        <v>34</v>
      </c>
      <c r="AC28" s="30">
        <v>0</v>
      </c>
    </row>
    <row r="29" spans="1:29" ht="15.75" customHeight="1">
      <c r="A29" s="534"/>
      <c r="B29" s="482" t="s">
        <v>206</v>
      </c>
      <c r="C29" s="112" t="s">
        <v>116</v>
      </c>
      <c r="D29" s="36">
        <v>1375</v>
      </c>
      <c r="E29" s="36">
        <v>1375</v>
      </c>
      <c r="F29" s="36">
        <v>0</v>
      </c>
      <c r="G29" s="36">
        <v>29</v>
      </c>
      <c r="H29" s="36"/>
      <c r="I29" s="36"/>
      <c r="J29" s="36"/>
      <c r="K29" s="36"/>
      <c r="L29" s="36"/>
      <c r="M29" s="36"/>
      <c r="N29" s="36"/>
      <c r="O29" s="36"/>
      <c r="P29" s="36"/>
      <c r="Q29" s="36">
        <v>0</v>
      </c>
      <c r="R29" s="36">
        <v>537</v>
      </c>
      <c r="S29" s="36">
        <v>427</v>
      </c>
      <c r="T29" s="36">
        <v>287</v>
      </c>
      <c r="U29" s="36">
        <v>123</v>
      </c>
      <c r="V29" s="36">
        <v>1</v>
      </c>
      <c r="W29" s="36">
        <v>0</v>
      </c>
      <c r="X29" s="36">
        <v>0</v>
      </c>
      <c r="Y29" s="36">
        <v>0</v>
      </c>
      <c r="Z29" s="36">
        <v>67</v>
      </c>
      <c r="AA29" s="36">
        <v>1290</v>
      </c>
      <c r="AB29" s="36">
        <v>18</v>
      </c>
      <c r="AC29" s="36">
        <v>0</v>
      </c>
    </row>
    <row r="30" spans="1:29" ht="15.75" customHeight="1">
      <c r="A30" s="534"/>
      <c r="B30" s="483"/>
      <c r="C30" s="79" t="s">
        <v>34</v>
      </c>
      <c r="D30" s="30">
        <v>1005</v>
      </c>
      <c r="E30" s="30">
        <v>1005</v>
      </c>
      <c r="F30" s="30">
        <v>0</v>
      </c>
      <c r="G30" s="30">
        <v>30</v>
      </c>
      <c r="H30" s="30"/>
      <c r="I30" s="30"/>
      <c r="J30" s="30"/>
      <c r="K30" s="30"/>
      <c r="L30" s="30"/>
      <c r="M30" s="30"/>
      <c r="N30" s="30"/>
      <c r="O30" s="30"/>
      <c r="P30" s="30"/>
      <c r="Q30" s="30">
        <v>0</v>
      </c>
      <c r="R30" s="30">
        <v>438</v>
      </c>
      <c r="S30" s="30">
        <v>259</v>
      </c>
      <c r="T30" s="30">
        <v>214</v>
      </c>
      <c r="U30" s="30">
        <v>93</v>
      </c>
      <c r="V30" s="30">
        <v>1</v>
      </c>
      <c r="W30" s="30">
        <v>0</v>
      </c>
      <c r="X30" s="30">
        <v>0</v>
      </c>
      <c r="Y30" s="30">
        <v>0</v>
      </c>
      <c r="Z30" s="30">
        <v>46</v>
      </c>
      <c r="AA30" s="30">
        <v>952</v>
      </c>
      <c r="AB30" s="30">
        <v>7</v>
      </c>
      <c r="AC30" s="30">
        <v>0</v>
      </c>
    </row>
    <row r="31" spans="1:29" ht="15.75" customHeight="1">
      <c r="A31" s="534"/>
      <c r="B31" s="484"/>
      <c r="C31" s="79" t="s">
        <v>35</v>
      </c>
      <c r="D31" s="30">
        <v>370</v>
      </c>
      <c r="E31" s="30">
        <v>370</v>
      </c>
      <c r="F31" s="30">
        <v>0</v>
      </c>
      <c r="G31" s="30">
        <v>26</v>
      </c>
      <c r="H31" s="30"/>
      <c r="I31" s="30"/>
      <c r="J31" s="30"/>
      <c r="K31" s="30"/>
      <c r="L31" s="30"/>
      <c r="M31" s="30"/>
      <c r="N31" s="30"/>
      <c r="O31" s="30"/>
      <c r="P31" s="30"/>
      <c r="Q31" s="30">
        <v>0</v>
      </c>
      <c r="R31" s="30">
        <v>99</v>
      </c>
      <c r="S31" s="30">
        <v>168</v>
      </c>
      <c r="T31" s="30">
        <v>73</v>
      </c>
      <c r="U31" s="30">
        <v>30</v>
      </c>
      <c r="V31" s="30">
        <v>0</v>
      </c>
      <c r="W31" s="30">
        <v>0</v>
      </c>
      <c r="X31" s="30">
        <v>0</v>
      </c>
      <c r="Y31" s="30">
        <v>0</v>
      </c>
      <c r="Z31" s="30">
        <v>21</v>
      </c>
      <c r="AA31" s="30">
        <v>338</v>
      </c>
      <c r="AB31" s="30">
        <v>11</v>
      </c>
      <c r="AC31" s="30">
        <v>0</v>
      </c>
    </row>
    <row r="32" spans="1:29" ht="15.75" customHeight="1">
      <c r="A32" s="534"/>
      <c r="B32" s="482" t="s">
        <v>524</v>
      </c>
      <c r="C32" s="112" t="s">
        <v>116</v>
      </c>
      <c r="D32" s="36">
        <v>2414</v>
      </c>
      <c r="E32" s="36">
        <v>2414</v>
      </c>
      <c r="F32" s="36">
        <v>0</v>
      </c>
      <c r="G32" s="36">
        <v>25</v>
      </c>
      <c r="H32" s="36"/>
      <c r="I32" s="36"/>
      <c r="J32" s="36"/>
      <c r="K32" s="36"/>
      <c r="L32" s="36"/>
      <c r="M32" s="36"/>
      <c r="N32" s="36"/>
      <c r="O32" s="36"/>
      <c r="P32" s="36"/>
      <c r="Q32" s="36">
        <v>0</v>
      </c>
      <c r="R32" s="36">
        <v>1285</v>
      </c>
      <c r="S32" s="36">
        <v>767</v>
      </c>
      <c r="T32" s="36">
        <v>282</v>
      </c>
      <c r="U32" s="36">
        <v>79</v>
      </c>
      <c r="V32" s="36">
        <v>1</v>
      </c>
      <c r="W32" s="36">
        <v>0</v>
      </c>
      <c r="X32" s="36">
        <v>0</v>
      </c>
      <c r="Y32" s="36">
        <v>0</v>
      </c>
      <c r="Z32" s="36">
        <v>60</v>
      </c>
      <c r="AA32" s="36">
        <v>2286</v>
      </c>
      <c r="AB32" s="36">
        <v>68</v>
      </c>
      <c r="AC32" s="36">
        <v>0</v>
      </c>
    </row>
    <row r="33" spans="1:29" ht="15.75" customHeight="1">
      <c r="A33" s="534"/>
      <c r="B33" s="483"/>
      <c r="C33" s="79" t="s">
        <v>34</v>
      </c>
      <c r="D33" s="30">
        <v>2001</v>
      </c>
      <c r="E33" s="30">
        <v>2001</v>
      </c>
      <c r="F33" s="30">
        <v>0</v>
      </c>
      <c r="G33" s="30">
        <v>25</v>
      </c>
      <c r="H33" s="30"/>
      <c r="I33" s="30"/>
      <c r="J33" s="30"/>
      <c r="K33" s="30"/>
      <c r="L33" s="30"/>
      <c r="M33" s="30"/>
      <c r="N33" s="30"/>
      <c r="O33" s="30"/>
      <c r="P33" s="30"/>
      <c r="Q33" s="30">
        <v>0</v>
      </c>
      <c r="R33" s="30">
        <v>1135</v>
      </c>
      <c r="S33" s="30">
        <v>576</v>
      </c>
      <c r="T33" s="30">
        <v>227</v>
      </c>
      <c r="U33" s="30">
        <v>62</v>
      </c>
      <c r="V33" s="30">
        <v>1</v>
      </c>
      <c r="W33" s="30">
        <v>0</v>
      </c>
      <c r="X33" s="30">
        <v>0</v>
      </c>
      <c r="Y33" s="30">
        <v>0</v>
      </c>
      <c r="Z33" s="30">
        <v>47</v>
      </c>
      <c r="AA33" s="30">
        <v>1895</v>
      </c>
      <c r="AB33" s="30">
        <v>59</v>
      </c>
      <c r="AC33" s="30">
        <v>0</v>
      </c>
    </row>
    <row r="34" spans="1:29" ht="15.75" customHeight="1">
      <c r="A34" s="534"/>
      <c r="B34" s="484"/>
      <c r="C34" s="79" t="s">
        <v>35</v>
      </c>
      <c r="D34" s="42">
        <v>413</v>
      </c>
      <c r="E34" s="30">
        <v>413</v>
      </c>
      <c r="F34" s="30">
        <v>0</v>
      </c>
      <c r="G34" s="30">
        <v>26</v>
      </c>
      <c r="H34" s="30"/>
      <c r="I34" s="30"/>
      <c r="J34" s="30"/>
      <c r="K34" s="30"/>
      <c r="L34" s="30"/>
      <c r="M34" s="30"/>
      <c r="N34" s="30"/>
      <c r="O34" s="30"/>
      <c r="P34" s="30"/>
      <c r="Q34" s="30">
        <v>0</v>
      </c>
      <c r="R34" s="30">
        <v>150</v>
      </c>
      <c r="S34" s="30">
        <v>191</v>
      </c>
      <c r="T34" s="30">
        <v>55</v>
      </c>
      <c r="U34" s="30">
        <v>17</v>
      </c>
      <c r="V34" s="30">
        <v>0</v>
      </c>
      <c r="W34" s="30">
        <v>0</v>
      </c>
      <c r="X34" s="30">
        <v>0</v>
      </c>
      <c r="Y34" s="30">
        <v>0</v>
      </c>
      <c r="Z34" s="30">
        <v>13</v>
      </c>
      <c r="AA34" s="30">
        <v>391</v>
      </c>
      <c r="AB34" s="30">
        <v>9</v>
      </c>
      <c r="AC34" s="30">
        <v>0</v>
      </c>
    </row>
    <row r="35" spans="1:29" ht="15.75" customHeight="1">
      <c r="A35" s="534"/>
      <c r="B35" s="526" t="s">
        <v>525</v>
      </c>
      <c r="C35" s="112" t="s">
        <v>116</v>
      </c>
      <c r="D35" s="341">
        <v>1848</v>
      </c>
      <c r="E35" s="341">
        <v>1848</v>
      </c>
      <c r="F35" s="341">
        <v>0</v>
      </c>
      <c r="G35" s="341">
        <v>24</v>
      </c>
      <c r="H35" s="284"/>
      <c r="I35" s="284"/>
      <c r="J35" s="284"/>
      <c r="K35" s="284"/>
      <c r="L35" s="284"/>
      <c r="M35" s="284"/>
      <c r="N35" s="284"/>
      <c r="O35" s="284"/>
      <c r="P35" s="284"/>
      <c r="Q35" s="341">
        <v>0</v>
      </c>
      <c r="R35" s="341">
        <v>1187</v>
      </c>
      <c r="S35" s="341">
        <v>433</v>
      </c>
      <c r="T35" s="341">
        <v>173</v>
      </c>
      <c r="U35" s="341">
        <v>55</v>
      </c>
      <c r="V35" s="341">
        <v>0</v>
      </c>
      <c r="W35" s="341">
        <v>0</v>
      </c>
      <c r="X35" s="341">
        <v>0</v>
      </c>
      <c r="Y35" s="341">
        <v>0</v>
      </c>
      <c r="Z35" s="341">
        <v>37</v>
      </c>
      <c r="AA35" s="341">
        <v>1779</v>
      </c>
      <c r="AB35" s="341">
        <v>32</v>
      </c>
      <c r="AC35" s="341">
        <v>0</v>
      </c>
    </row>
    <row r="36" spans="1:29" ht="15.75" customHeight="1">
      <c r="A36" s="537"/>
      <c r="B36" s="526"/>
      <c r="C36" s="79" t="s">
        <v>34</v>
      </c>
      <c r="D36" s="342">
        <v>1515</v>
      </c>
      <c r="E36" s="342">
        <v>1515</v>
      </c>
      <c r="F36" s="342">
        <v>0</v>
      </c>
      <c r="G36" s="342">
        <v>24</v>
      </c>
      <c r="H36" s="30"/>
      <c r="I36" s="30"/>
      <c r="J36" s="30"/>
      <c r="K36" s="30"/>
      <c r="L36" s="30"/>
      <c r="M36" s="30"/>
      <c r="N36" s="30"/>
      <c r="O36" s="30"/>
      <c r="P36" s="30"/>
      <c r="Q36" s="342">
        <v>0</v>
      </c>
      <c r="R36" s="342">
        <v>1045</v>
      </c>
      <c r="S36" s="342">
        <v>310</v>
      </c>
      <c r="T36" s="342">
        <v>116</v>
      </c>
      <c r="U36" s="342">
        <v>44</v>
      </c>
      <c r="V36" s="342">
        <v>0</v>
      </c>
      <c r="W36" s="342">
        <v>0</v>
      </c>
      <c r="X36" s="342">
        <v>0</v>
      </c>
      <c r="Y36" s="342">
        <v>0</v>
      </c>
      <c r="Z36" s="342">
        <v>24</v>
      </c>
      <c r="AA36" s="342">
        <v>1472</v>
      </c>
      <c r="AB36" s="342">
        <v>19</v>
      </c>
      <c r="AC36" s="342">
        <v>0</v>
      </c>
    </row>
    <row r="37" spans="1:29" ht="15.75" customHeight="1">
      <c r="A37" s="535"/>
      <c r="B37" s="526"/>
      <c r="C37" s="79" t="s">
        <v>35</v>
      </c>
      <c r="D37" s="343">
        <v>333</v>
      </c>
      <c r="E37" s="343">
        <v>333</v>
      </c>
      <c r="F37" s="343">
        <v>0</v>
      </c>
      <c r="G37" s="343">
        <v>26</v>
      </c>
      <c r="H37" s="131"/>
      <c r="I37" s="131"/>
      <c r="J37" s="131"/>
      <c r="K37" s="131"/>
      <c r="L37" s="131"/>
      <c r="M37" s="131"/>
      <c r="N37" s="131"/>
      <c r="O37" s="131"/>
      <c r="P37" s="131"/>
      <c r="Q37" s="343">
        <v>0</v>
      </c>
      <c r="R37" s="343">
        <v>142</v>
      </c>
      <c r="S37" s="343">
        <v>123</v>
      </c>
      <c r="T37" s="343">
        <v>57</v>
      </c>
      <c r="U37" s="343">
        <v>11</v>
      </c>
      <c r="V37" s="343">
        <v>0</v>
      </c>
      <c r="W37" s="343">
        <v>0</v>
      </c>
      <c r="X37" s="343">
        <v>0</v>
      </c>
      <c r="Y37" s="343">
        <v>0</v>
      </c>
      <c r="Z37" s="343">
        <v>13</v>
      </c>
      <c r="AA37" s="343">
        <v>307</v>
      </c>
      <c r="AB37" s="343">
        <v>13</v>
      </c>
      <c r="AC37" s="343">
        <v>0</v>
      </c>
    </row>
    <row r="38" spans="1:29" ht="15.75" customHeight="1">
      <c r="A38" s="529" t="s">
        <v>367</v>
      </c>
      <c r="B38" s="522" t="s">
        <v>115</v>
      </c>
      <c r="C38" s="112" t="s">
        <v>116</v>
      </c>
      <c r="D38" s="36">
        <f>D41+D44+'18(續5)'!D5+'18(續5)'!D8+'18(續5)'!D11+'18(續5)'!D14+'18(續5)'!D17+'18(續5)'!D20+'18(續5)'!D23</f>
        <v>308</v>
      </c>
      <c r="E38" s="36">
        <f>E41+E44+'18(續5)'!E5+'18(續5)'!E8+'18(續5)'!E11+'18(續5)'!E14+'18(續5)'!E17+'18(續5)'!E20+'18(續5)'!E23</f>
        <v>308</v>
      </c>
      <c r="F38" s="36">
        <f>F41+F44+'18(續5)'!F5+'18(續5)'!F8+'18(續5)'!F11+'18(續5)'!F14+'18(續5)'!F17+'18(續5)'!F20+'18(續5)'!F23</f>
        <v>0</v>
      </c>
      <c r="G38" s="36">
        <f>(D41*G41+D44*G44+'18(續5)'!D5*'18(續5)'!G5+'18(續5)'!D8*'18(續5)'!G8+'18(續5)'!D11*'18(續5)'!G11+'18(續5)'!D14*'18(續5)'!G14+'18(續5)'!D17*'18(續5)'!G17+'18(續5)'!D20*'18(續5)'!G20+'18(續5)'!D23*'18(續5)'!G23)/'18(續4)'!D38</f>
        <v>28.954545454545453</v>
      </c>
      <c r="H38" s="36">
        <f>H41+H44+'18(續5)'!H5+'18(續5)'!H8+'18(續5)'!H11+'18(續5)'!H14+'18(續5)'!H17+'18(續5)'!H20+'18(續5)'!H23</f>
        <v>0</v>
      </c>
      <c r="I38" s="36">
        <f>I41+I44+'18(續5)'!I5+'18(續5)'!I8+'18(續5)'!I11+'18(續5)'!I14+'18(續5)'!I17+'18(續5)'!I20+'18(續5)'!I23</f>
        <v>0</v>
      </c>
      <c r="J38" s="36">
        <f>J41+J44+'18(續5)'!J5+'18(續5)'!J8+'18(續5)'!J11+'18(續5)'!J14+'18(續5)'!J17+'18(續5)'!J20+'18(續5)'!J23</f>
        <v>0</v>
      </c>
      <c r="K38" s="36">
        <f>K41+K44+'18(續5)'!K5+'18(續5)'!K8+'18(續5)'!K11+'18(續5)'!K14+'18(續5)'!K17+'18(續5)'!K20+'18(續5)'!K23</f>
        <v>0</v>
      </c>
      <c r="L38" s="36">
        <f>L41+L44+'18(續5)'!L5+'18(續5)'!L8+'18(續5)'!L11+'18(續5)'!L14+'18(續5)'!L17+'18(續5)'!L20+'18(續5)'!L23</f>
        <v>0</v>
      </c>
      <c r="M38" s="36">
        <f>M41+M44+'18(續5)'!M5+'18(續5)'!M8+'18(續5)'!M11+'18(續5)'!M14+'18(續5)'!M17+'18(續5)'!M20+'18(續5)'!M23</f>
        <v>0</v>
      </c>
      <c r="N38" s="36">
        <f>N41+N44+'18(續5)'!N5+'18(續5)'!N8+'18(續5)'!N11+'18(續5)'!N14+'18(續5)'!N17+'18(續5)'!N20+'18(續5)'!N23</f>
        <v>0</v>
      </c>
      <c r="O38" s="36">
        <f>O41+O44+'18(續5)'!O5+'18(續5)'!O8+'18(續5)'!O11+'18(續5)'!O14+'18(續5)'!O17+'18(續5)'!O20+'18(續5)'!O23</f>
        <v>0</v>
      </c>
      <c r="P38" s="36">
        <f>P41+P44+'18(續5)'!P5+'18(續5)'!P8+'18(續5)'!P11+'18(續5)'!P14+'18(續5)'!P17+'18(續5)'!P20+'18(續5)'!P23</f>
        <v>0</v>
      </c>
      <c r="Q38" s="36">
        <f>Q41+Q44+'18(續5)'!Q5+'18(續5)'!Q8+'18(續5)'!Q11+'18(續5)'!Q14+'18(續5)'!Q17+'18(續5)'!Q20+'18(續5)'!Q23</f>
        <v>0</v>
      </c>
      <c r="R38" s="36">
        <f>R41+R44+'18(續5)'!R5+'18(續5)'!R8+'18(續5)'!R11+'18(續5)'!R14+'18(續5)'!R17+'18(續5)'!R20+'18(續5)'!R23</f>
        <v>16</v>
      </c>
      <c r="S38" s="36">
        <f>S41+S44+'18(續5)'!S5+'18(續5)'!S8+'18(續5)'!S11+'18(續5)'!S14+'18(續5)'!S17+'18(續5)'!S20+'18(續5)'!S23</f>
        <v>163</v>
      </c>
      <c r="T38" s="36">
        <f>T41+T44+'18(續5)'!T5+'18(續5)'!T8+'18(續5)'!T11+'18(續5)'!T14+'18(續5)'!T17+'18(續5)'!T20+'18(續5)'!T23</f>
        <v>106</v>
      </c>
      <c r="U38" s="36">
        <f>U41+U44+'18(續5)'!U5+'18(續5)'!U8+'18(續5)'!U11+'18(續5)'!U14+'18(續5)'!U17+'18(續5)'!U20+'18(續5)'!U23</f>
        <v>17</v>
      </c>
      <c r="V38" s="36">
        <f>V41+V44+'18(續5)'!V5+'18(續5)'!V8+'18(續5)'!V11+'18(續5)'!V14+'18(續5)'!V17+'18(續5)'!V20+'18(續5)'!V23</f>
        <v>6</v>
      </c>
      <c r="W38" s="36">
        <f>W41+W44+'18(續5)'!W5+'18(續5)'!W8+'18(續5)'!W11+'18(續5)'!W14+'18(續5)'!W17+'18(續5)'!W20+'18(續5)'!W23</f>
        <v>0</v>
      </c>
      <c r="X38" s="36">
        <f>X41+X44+'18(續5)'!X5+'18(續5)'!X8+'18(續5)'!X11+'18(續5)'!X14+'18(續5)'!X17+'18(續5)'!X20+'18(續5)'!X23</f>
        <v>0</v>
      </c>
      <c r="Y38" s="36">
        <f>Y41+Y44+'18(續5)'!Y5+'18(續5)'!Y8+'18(續5)'!Y11+'18(續5)'!Y14+'18(續5)'!Y17+'18(續5)'!Y20+'18(續5)'!Y23</f>
        <v>0</v>
      </c>
      <c r="Z38" s="36">
        <f>Z41+Z44+'18(續5)'!Z5+'18(續5)'!Z8+'18(續5)'!Z11+'18(續5)'!Z14+'18(續5)'!Z17+'18(續5)'!Z20+'18(續5)'!Z23</f>
        <v>79</v>
      </c>
      <c r="AA38" s="36">
        <f>AA41+AA44+'18(續5)'!AA5+'18(續5)'!AA8+'18(續5)'!AA11+'18(續5)'!AA14+'18(續5)'!AA17+'18(續5)'!AA20+'18(續5)'!AA23</f>
        <v>227</v>
      </c>
      <c r="AB38" s="36">
        <f>AB41+AB44+'18(續5)'!AB5+'18(續5)'!AB8+'18(續5)'!AB11+'18(續5)'!AB14+'18(續5)'!AB17+'18(續5)'!AB20+'18(續5)'!AB23</f>
        <v>2</v>
      </c>
      <c r="AC38" s="36">
        <f>AC41+AC44+'18(續5)'!AC5+'18(續5)'!AC8+'18(續5)'!AC11+'18(續5)'!AC14+'18(續5)'!AC17+'18(續5)'!AC20+'18(續5)'!AC23</f>
        <v>0</v>
      </c>
    </row>
    <row r="39" spans="1:29" ht="15.75" customHeight="1">
      <c r="A39" s="530"/>
      <c r="B39" s="526"/>
      <c r="C39" s="79" t="s">
        <v>34</v>
      </c>
      <c r="D39" s="6">
        <f>D42+D45+'18(續5)'!D6+'18(續5)'!D9+'18(續5)'!D12+'18(續5)'!D15+'18(續5)'!D18+'18(續5)'!D21+'18(續5)'!D24</f>
        <v>139</v>
      </c>
      <c r="E39" s="6">
        <f>E42+E45+'18(續5)'!E6+'18(續5)'!E9+'18(續5)'!E12+'18(續5)'!E15+'18(續5)'!E18+'18(續5)'!E21+'18(續5)'!E24</f>
        <v>139</v>
      </c>
      <c r="F39" s="6">
        <f>F42+F45+'18(續5)'!F6+'18(續5)'!F9+'18(續5)'!F12+'18(續5)'!F15+'18(續5)'!F18+'18(續5)'!F21+'18(續5)'!F24</f>
        <v>0</v>
      </c>
      <c r="G39" s="6">
        <f>(D42*G42+D45*G45+'18(續5)'!D6*'18(續5)'!G6+'18(續5)'!D9*'18(續5)'!G9+'18(續5)'!D12*'18(續5)'!G12+'18(續5)'!D15*'18(續5)'!G15+'18(續5)'!D18*'18(續5)'!G18+'18(續5)'!D21*'18(續5)'!G21+'18(續5)'!D24*'18(續5)'!G24)/'18(續4)'!D39</f>
        <v>29.618705035971225</v>
      </c>
      <c r="H39" s="6">
        <f>H42+H45+'18(續5)'!H6+'18(續5)'!H9+'18(續5)'!H12+'18(續5)'!H15+'18(續5)'!H18+'18(續5)'!H21+'18(續5)'!H24</f>
        <v>0</v>
      </c>
      <c r="I39" s="6">
        <f>I42+I45+'18(續5)'!I6+'18(續5)'!I9+'18(續5)'!I12+'18(續5)'!I15+'18(續5)'!I18+'18(續5)'!I21+'18(續5)'!I24</f>
        <v>0</v>
      </c>
      <c r="J39" s="6">
        <f>J42+J45+'18(續5)'!J6+'18(續5)'!J9+'18(續5)'!J12+'18(續5)'!J15+'18(續5)'!J18+'18(續5)'!J21+'18(續5)'!J24</f>
        <v>0</v>
      </c>
      <c r="K39" s="6">
        <f>K42+K45+'18(續5)'!K6+'18(續5)'!K9+'18(續5)'!K12+'18(續5)'!K15+'18(續5)'!K18+'18(續5)'!K21+'18(續5)'!K24</f>
        <v>0</v>
      </c>
      <c r="L39" s="6">
        <f>L42+L45+'18(續5)'!L6+'18(續5)'!L9+'18(續5)'!L12+'18(續5)'!L15+'18(續5)'!L18+'18(續5)'!L21+'18(續5)'!L24</f>
        <v>0</v>
      </c>
      <c r="M39" s="6">
        <f>M42+M45+'18(續5)'!M6+'18(續5)'!M9+'18(續5)'!M12+'18(續5)'!M15+'18(續5)'!M18+'18(續5)'!M21+'18(續5)'!M24</f>
        <v>0</v>
      </c>
      <c r="N39" s="6">
        <f>N42+N45+'18(續5)'!N6+'18(續5)'!N9+'18(續5)'!N12+'18(續5)'!N15+'18(續5)'!N18+'18(續5)'!N21+'18(續5)'!N24</f>
        <v>0</v>
      </c>
      <c r="O39" s="6">
        <f>O42+O45+'18(續5)'!O6+'18(續5)'!O9+'18(續5)'!O12+'18(續5)'!O15+'18(續5)'!O18+'18(續5)'!O21+'18(續5)'!O24</f>
        <v>0</v>
      </c>
      <c r="P39" s="6">
        <f>P42+P45+'18(續5)'!P6+'18(續5)'!P9+'18(續5)'!P12+'18(續5)'!P15+'18(續5)'!P18+'18(續5)'!P21+'18(續5)'!P24</f>
        <v>0</v>
      </c>
      <c r="Q39" s="6">
        <f>Q42+Q45+'18(續5)'!Q6+'18(續5)'!Q9+'18(續5)'!Q12+'18(續5)'!Q15+'18(續5)'!Q18+'18(續5)'!Q21+'18(續5)'!Q24</f>
        <v>0</v>
      </c>
      <c r="R39" s="6">
        <f>R42+R45+'18(續5)'!R6+'18(續5)'!R9+'18(續5)'!R12+'18(續5)'!R15+'18(續5)'!R18+'18(續5)'!R21+'18(續5)'!R24</f>
        <v>1</v>
      </c>
      <c r="S39" s="6">
        <f>S42+S45+'18(續5)'!S6+'18(續5)'!S9+'18(續5)'!S12+'18(續5)'!S15+'18(續5)'!S18+'18(續5)'!S21+'18(續5)'!S24</f>
        <v>74</v>
      </c>
      <c r="T39" s="6">
        <f>T42+T45+'18(續5)'!T6+'18(續5)'!T9+'18(續5)'!T12+'18(續5)'!T15+'18(續5)'!T18+'18(續5)'!T21+'18(續5)'!T24</f>
        <v>51</v>
      </c>
      <c r="U39" s="6">
        <f>U42+U45+'18(續5)'!U6+'18(續5)'!U9+'18(續5)'!U12+'18(續5)'!U15+'18(續5)'!U18+'18(續5)'!U21+'18(續5)'!U24</f>
        <v>9</v>
      </c>
      <c r="V39" s="6">
        <f>V42+V45+'18(續5)'!V6+'18(續5)'!V9+'18(續5)'!V12+'18(續5)'!V15+'18(續5)'!V18+'18(續5)'!V21+'18(續5)'!V24</f>
        <v>4</v>
      </c>
      <c r="W39" s="6">
        <f>W42+W45+'18(續5)'!W6+'18(續5)'!W9+'18(續5)'!W12+'18(續5)'!W15+'18(續5)'!W18+'18(續5)'!W21+'18(續5)'!W24</f>
        <v>0</v>
      </c>
      <c r="X39" s="6">
        <f>X42+X45+'18(續5)'!X6+'18(續5)'!X9+'18(續5)'!X12+'18(續5)'!X15+'18(續5)'!X18+'18(續5)'!X21+'18(續5)'!X24</f>
        <v>0</v>
      </c>
      <c r="Y39" s="6">
        <f>Y42+Y45+'18(續5)'!Y6+'18(續5)'!Y9+'18(續5)'!Y12+'18(續5)'!Y15+'18(續5)'!Y18+'18(續5)'!Y21+'18(續5)'!Y24</f>
        <v>0</v>
      </c>
      <c r="Z39" s="6">
        <f>Z42+Z45+'18(續5)'!Z6+'18(續5)'!Z9+'18(續5)'!Z12+'18(續5)'!Z15+'18(續5)'!Z18+'18(續5)'!Z21+'18(續5)'!Z24</f>
        <v>39</v>
      </c>
      <c r="AA39" s="6">
        <f>AA42+AA45+'18(續5)'!AA6+'18(續5)'!AA9+'18(續5)'!AA12+'18(續5)'!AA15+'18(續5)'!AA18+'18(續5)'!AA21+'18(續5)'!AA24</f>
        <v>99</v>
      </c>
      <c r="AB39" s="6">
        <f>AB42+AB45+'18(續5)'!AB6+'18(續5)'!AB9+'18(續5)'!AB12+'18(續5)'!AB15+'18(續5)'!AB18+'18(續5)'!AB21+'18(續5)'!AB24</f>
        <v>1</v>
      </c>
      <c r="AC39" s="6">
        <f>AC42+AC45+'18(續5)'!AC6+'18(續5)'!AC9+'18(續5)'!AC12+'18(續5)'!AC15+'18(續5)'!AC18+'18(續5)'!AC21+'18(續5)'!AC24</f>
        <v>0</v>
      </c>
    </row>
    <row r="40" spans="1:29" ht="15.75" customHeight="1">
      <c r="A40" s="530"/>
      <c r="B40" s="526"/>
      <c r="C40" s="79" t="s">
        <v>35</v>
      </c>
      <c r="D40" s="6">
        <f>D43+D46+'18(續5)'!D7+'18(續5)'!D10+'18(續5)'!D13+'18(續5)'!D16+'18(續5)'!D19+'18(續5)'!D22+'18(續5)'!D25</f>
        <v>169</v>
      </c>
      <c r="E40" s="6">
        <f>E43+E46+'18(續5)'!E7+'18(續5)'!E10+'18(續5)'!E13+'18(續5)'!E16+'18(續5)'!E19+'18(續5)'!E22+'18(續5)'!E25</f>
        <v>169</v>
      </c>
      <c r="F40" s="6">
        <f>F43+F46+'18(續5)'!F7+'18(續5)'!F10+'18(續5)'!F13+'18(續5)'!F16+'18(續5)'!F19+'18(續5)'!F22+'18(續5)'!F25</f>
        <v>0</v>
      </c>
      <c r="G40" s="6">
        <f>(D43*G43+D46*G46+'18(續5)'!D7*'18(續5)'!G7+'18(續5)'!D10*'18(續5)'!G10+'18(續5)'!D13*'18(續5)'!G13+'18(續5)'!D16*'18(續5)'!G16+'18(續5)'!D19*'18(續5)'!G19+'18(續5)'!D22*'18(續5)'!G22+'18(續5)'!D25*'18(續5)'!G25)/'18(續4)'!D40</f>
        <v>28.414201183431953</v>
      </c>
      <c r="H40" s="6">
        <f>H43+H46+'18(續5)'!H7+'18(續5)'!H10+'18(續5)'!H13+'18(續5)'!H16+'18(續5)'!H19+'18(續5)'!H22+'18(續5)'!H25</f>
        <v>0</v>
      </c>
      <c r="I40" s="6">
        <f>I43+I46+'18(續5)'!I7+'18(續5)'!I10+'18(續5)'!I13+'18(續5)'!I16+'18(續5)'!I19+'18(續5)'!I22+'18(續5)'!I25</f>
        <v>0</v>
      </c>
      <c r="J40" s="6">
        <f>J43+J46+'18(續5)'!J7+'18(續5)'!J10+'18(續5)'!J13+'18(續5)'!J16+'18(續5)'!J19+'18(續5)'!J22+'18(續5)'!J25</f>
        <v>0</v>
      </c>
      <c r="K40" s="6">
        <f>K43+K46+'18(續5)'!K7+'18(續5)'!K10+'18(續5)'!K13+'18(續5)'!K16+'18(續5)'!K19+'18(續5)'!K22+'18(續5)'!K25</f>
        <v>0</v>
      </c>
      <c r="L40" s="6">
        <f>L43+L46+'18(續5)'!L7+'18(續5)'!L10+'18(續5)'!L13+'18(續5)'!L16+'18(續5)'!L19+'18(續5)'!L22+'18(續5)'!L25</f>
        <v>0</v>
      </c>
      <c r="M40" s="6">
        <f>M43+M46+'18(續5)'!M7+'18(續5)'!M10+'18(續5)'!M13+'18(續5)'!M16+'18(續5)'!M19+'18(續5)'!M22+'18(續5)'!M25</f>
        <v>0</v>
      </c>
      <c r="N40" s="6">
        <f>N43+N46+'18(續5)'!N7+'18(續5)'!N10+'18(續5)'!N13+'18(續5)'!N16+'18(續5)'!N19+'18(續5)'!N22+'18(續5)'!N25</f>
        <v>0</v>
      </c>
      <c r="O40" s="6">
        <f>O43+O46+'18(續5)'!O7+'18(續5)'!O10+'18(續5)'!O13+'18(續5)'!O16+'18(續5)'!O19+'18(續5)'!O22+'18(續5)'!O25</f>
        <v>0</v>
      </c>
      <c r="P40" s="6">
        <f>P43+P46+'18(續5)'!P7+'18(續5)'!P10+'18(續5)'!P13+'18(續5)'!P16+'18(續5)'!P19+'18(續5)'!P22+'18(續5)'!P25</f>
        <v>0</v>
      </c>
      <c r="Q40" s="6">
        <f>Q43+Q46+'18(續5)'!Q7+'18(續5)'!Q10+'18(續5)'!Q13+'18(續5)'!Q16+'18(續5)'!Q19+'18(續5)'!Q22+'18(續5)'!Q25</f>
        <v>0</v>
      </c>
      <c r="R40" s="6">
        <f>R43+R46+'18(續5)'!R7+'18(續5)'!R10+'18(續5)'!R13+'18(續5)'!R16+'18(續5)'!R19+'18(續5)'!R22+'18(續5)'!R25</f>
        <v>15</v>
      </c>
      <c r="S40" s="6">
        <f>S43+S46+'18(續5)'!S7+'18(續5)'!S10+'18(續5)'!S13+'18(續5)'!S16+'18(續5)'!S19+'18(續5)'!S22+'18(續5)'!S25</f>
        <v>89</v>
      </c>
      <c r="T40" s="6">
        <f>T43+T46+'18(續5)'!T7+'18(續5)'!T10+'18(續5)'!T13+'18(續5)'!T16+'18(續5)'!T19+'18(續5)'!T22+'18(續5)'!T25</f>
        <v>55</v>
      </c>
      <c r="U40" s="6">
        <f>U43+U46+'18(續5)'!U7+'18(續5)'!U10+'18(續5)'!U13+'18(續5)'!U16+'18(續5)'!U19+'18(續5)'!U22+'18(續5)'!U25</f>
        <v>8</v>
      </c>
      <c r="V40" s="6">
        <f>V43+V46+'18(續5)'!V7+'18(續5)'!V10+'18(續5)'!V13+'18(續5)'!V16+'18(續5)'!V19+'18(續5)'!V22+'18(續5)'!V25</f>
        <v>2</v>
      </c>
      <c r="W40" s="6">
        <f>W43+W46+'18(續5)'!W7+'18(續5)'!W10+'18(續5)'!W13+'18(續5)'!W16+'18(續5)'!W19+'18(續5)'!W22+'18(續5)'!W25</f>
        <v>0</v>
      </c>
      <c r="X40" s="6">
        <f>X43+X46+'18(續5)'!X7+'18(續5)'!X10+'18(續5)'!X13+'18(續5)'!X16+'18(續5)'!X19+'18(續5)'!X22+'18(續5)'!X25</f>
        <v>0</v>
      </c>
      <c r="Y40" s="6">
        <f>Y43+Y46+'18(續5)'!Y7+'18(續5)'!Y10+'18(續5)'!Y13+'18(續5)'!Y16+'18(續5)'!Y19+'18(續5)'!Y22+'18(續5)'!Y25</f>
        <v>0</v>
      </c>
      <c r="Z40" s="6">
        <f>Z43+Z46+'18(續5)'!Z7+'18(續5)'!Z10+'18(續5)'!Z13+'18(續5)'!Z16+'18(續5)'!Z19+'18(續5)'!Z22+'18(續5)'!Z25</f>
        <v>40</v>
      </c>
      <c r="AA40" s="6">
        <f>AA43+AA46+'18(續5)'!AA7+'18(續5)'!AA10+'18(續5)'!AA13+'18(續5)'!AA16+'18(續5)'!AA19+'18(續5)'!AA22+'18(續5)'!AA25</f>
        <v>128</v>
      </c>
      <c r="AB40" s="6">
        <f>AB43+AB46+'18(續5)'!AB7+'18(續5)'!AB10+'18(續5)'!AB13+'18(續5)'!AB16+'18(續5)'!AB19+'18(續5)'!AB22+'18(續5)'!AB25</f>
        <v>1</v>
      </c>
      <c r="AC40" s="6">
        <f>AC43+AC46+'18(續5)'!AC7+'18(續5)'!AC10+'18(續5)'!AC13+'18(續5)'!AC16+'18(續5)'!AC19+'18(續5)'!AC22+'18(續5)'!AC25</f>
        <v>0</v>
      </c>
    </row>
    <row r="41" spans="1:29" ht="15.75" customHeight="1">
      <c r="A41" s="530"/>
      <c r="B41" s="526" t="s">
        <v>293</v>
      </c>
      <c r="C41" s="112" t="s">
        <v>116</v>
      </c>
      <c r="D41" s="36">
        <v>23</v>
      </c>
      <c r="E41" s="36">
        <v>23</v>
      </c>
      <c r="F41" s="36">
        <v>0</v>
      </c>
      <c r="G41" s="36">
        <v>28</v>
      </c>
      <c r="H41" s="36"/>
      <c r="I41" s="36"/>
      <c r="J41" s="36"/>
      <c r="K41" s="36"/>
      <c r="L41" s="36"/>
      <c r="M41" s="36"/>
      <c r="N41" s="36"/>
      <c r="O41" s="36"/>
      <c r="P41" s="36"/>
      <c r="Q41" s="36">
        <v>0</v>
      </c>
      <c r="R41" s="36">
        <v>2</v>
      </c>
      <c r="S41" s="36">
        <v>11</v>
      </c>
      <c r="T41" s="36">
        <v>10</v>
      </c>
      <c r="U41" s="36">
        <v>0</v>
      </c>
      <c r="V41" s="36">
        <v>0</v>
      </c>
      <c r="W41" s="36">
        <v>0</v>
      </c>
      <c r="X41" s="36">
        <v>0</v>
      </c>
      <c r="Y41" s="36">
        <v>0</v>
      </c>
      <c r="Z41" s="36">
        <v>0</v>
      </c>
      <c r="AA41" s="36">
        <v>23</v>
      </c>
      <c r="AB41" s="36">
        <v>0</v>
      </c>
      <c r="AC41" s="36">
        <v>0</v>
      </c>
    </row>
    <row r="42" spans="1:29" ht="15.75" customHeight="1">
      <c r="A42" s="531" t="s">
        <v>652</v>
      </c>
      <c r="B42" s="526"/>
      <c r="C42" s="79" t="s">
        <v>34</v>
      </c>
      <c r="D42" s="30">
        <v>10</v>
      </c>
      <c r="E42" s="30">
        <v>10</v>
      </c>
      <c r="F42" s="30">
        <v>0</v>
      </c>
      <c r="G42" s="30">
        <v>29</v>
      </c>
      <c r="H42" s="30"/>
      <c r="I42" s="30"/>
      <c r="J42" s="30"/>
      <c r="K42" s="30"/>
      <c r="L42" s="30"/>
      <c r="M42" s="30"/>
      <c r="N42" s="30"/>
      <c r="O42" s="30"/>
      <c r="P42" s="30"/>
      <c r="Q42" s="30">
        <v>0</v>
      </c>
      <c r="R42" s="30">
        <v>1</v>
      </c>
      <c r="S42" s="30">
        <v>4</v>
      </c>
      <c r="T42" s="30">
        <v>5</v>
      </c>
      <c r="U42" s="30">
        <v>0</v>
      </c>
      <c r="V42" s="30">
        <v>0</v>
      </c>
      <c r="W42" s="30">
        <v>0</v>
      </c>
      <c r="X42" s="30">
        <v>0</v>
      </c>
      <c r="Y42" s="30">
        <v>0</v>
      </c>
      <c r="Z42" s="30">
        <v>0</v>
      </c>
      <c r="AA42" s="30">
        <v>10</v>
      </c>
      <c r="AB42" s="30">
        <v>0</v>
      </c>
      <c r="AC42" s="30">
        <v>0</v>
      </c>
    </row>
    <row r="43" spans="1:29" ht="15.75" customHeight="1">
      <c r="A43" s="531"/>
      <c r="B43" s="526"/>
      <c r="C43" s="79" t="s">
        <v>35</v>
      </c>
      <c r="D43" s="30">
        <v>13</v>
      </c>
      <c r="E43" s="30">
        <v>13</v>
      </c>
      <c r="F43" s="30">
        <v>0</v>
      </c>
      <c r="G43" s="30">
        <v>28</v>
      </c>
      <c r="H43" s="30"/>
      <c r="I43" s="30"/>
      <c r="J43" s="30"/>
      <c r="K43" s="30"/>
      <c r="L43" s="30"/>
      <c r="M43" s="30"/>
      <c r="N43" s="30"/>
      <c r="O43" s="30"/>
      <c r="P43" s="30"/>
      <c r="Q43" s="30">
        <v>0</v>
      </c>
      <c r="R43" s="30">
        <v>1</v>
      </c>
      <c r="S43" s="30">
        <v>7</v>
      </c>
      <c r="T43" s="30">
        <v>5</v>
      </c>
      <c r="U43" s="30">
        <v>0</v>
      </c>
      <c r="V43" s="30">
        <v>0</v>
      </c>
      <c r="W43" s="30">
        <v>0</v>
      </c>
      <c r="X43" s="30">
        <v>0</v>
      </c>
      <c r="Y43" s="30">
        <v>0</v>
      </c>
      <c r="Z43" s="30">
        <v>0</v>
      </c>
      <c r="AA43" s="30">
        <v>13</v>
      </c>
      <c r="AB43" s="30">
        <v>0</v>
      </c>
      <c r="AC43" s="30">
        <v>0</v>
      </c>
    </row>
    <row r="44" spans="1:29" ht="15.75" customHeight="1">
      <c r="A44" s="531"/>
      <c r="B44" s="526" t="s">
        <v>199</v>
      </c>
      <c r="C44" s="112" t="s">
        <v>116</v>
      </c>
      <c r="D44" s="36">
        <v>27</v>
      </c>
      <c r="E44" s="36">
        <v>27</v>
      </c>
      <c r="F44" s="36">
        <v>0</v>
      </c>
      <c r="G44" s="36">
        <v>28</v>
      </c>
      <c r="H44" s="36"/>
      <c r="I44" s="36"/>
      <c r="J44" s="36"/>
      <c r="K44" s="36"/>
      <c r="L44" s="36"/>
      <c r="M44" s="36"/>
      <c r="N44" s="36"/>
      <c r="O44" s="36"/>
      <c r="P44" s="36"/>
      <c r="Q44" s="36">
        <v>0</v>
      </c>
      <c r="R44" s="36">
        <v>2</v>
      </c>
      <c r="S44" s="36">
        <v>16</v>
      </c>
      <c r="T44" s="36">
        <v>7</v>
      </c>
      <c r="U44" s="36">
        <v>2</v>
      </c>
      <c r="V44" s="36">
        <v>0</v>
      </c>
      <c r="W44" s="36">
        <v>0</v>
      </c>
      <c r="X44" s="36">
        <v>0</v>
      </c>
      <c r="Y44" s="36">
        <v>0</v>
      </c>
      <c r="Z44" s="36">
        <v>0</v>
      </c>
      <c r="AA44" s="36">
        <v>27</v>
      </c>
      <c r="AB44" s="36">
        <v>0</v>
      </c>
      <c r="AC44" s="36">
        <v>0</v>
      </c>
    </row>
    <row r="45" spans="1:29" ht="15.75" customHeight="1">
      <c r="A45" s="531"/>
      <c r="B45" s="526"/>
      <c r="C45" s="79" t="s">
        <v>34</v>
      </c>
      <c r="D45" s="30">
        <v>14</v>
      </c>
      <c r="E45" s="30">
        <v>14</v>
      </c>
      <c r="F45" s="30">
        <v>0</v>
      </c>
      <c r="G45" s="30">
        <v>29</v>
      </c>
      <c r="H45" s="30"/>
      <c r="I45" s="30"/>
      <c r="J45" s="30"/>
      <c r="K45" s="30"/>
      <c r="L45" s="30"/>
      <c r="M45" s="30"/>
      <c r="N45" s="30"/>
      <c r="O45" s="30"/>
      <c r="P45" s="30"/>
      <c r="Q45" s="30">
        <v>0</v>
      </c>
      <c r="R45" s="30">
        <v>0</v>
      </c>
      <c r="S45" s="30">
        <v>9</v>
      </c>
      <c r="T45" s="30">
        <v>3</v>
      </c>
      <c r="U45" s="30">
        <v>2</v>
      </c>
      <c r="V45" s="30">
        <v>0</v>
      </c>
      <c r="W45" s="30">
        <v>0</v>
      </c>
      <c r="X45" s="30">
        <v>0</v>
      </c>
      <c r="Y45" s="30">
        <v>0</v>
      </c>
      <c r="Z45" s="30">
        <v>0</v>
      </c>
      <c r="AA45" s="30">
        <v>14</v>
      </c>
      <c r="AB45" s="30">
        <v>0</v>
      </c>
      <c r="AC45" s="30">
        <v>0</v>
      </c>
    </row>
    <row r="46" spans="1:29" ht="15.75" customHeight="1">
      <c r="A46" s="531"/>
      <c r="B46" s="526"/>
      <c r="C46" s="79" t="s">
        <v>35</v>
      </c>
      <c r="D46" s="30">
        <v>13</v>
      </c>
      <c r="E46" s="30">
        <v>13</v>
      </c>
      <c r="F46" s="30">
        <v>0</v>
      </c>
      <c r="G46" s="30">
        <v>27</v>
      </c>
      <c r="H46" s="30"/>
      <c r="I46" s="30"/>
      <c r="J46" s="30"/>
      <c r="K46" s="30"/>
      <c r="L46" s="30"/>
      <c r="M46" s="30"/>
      <c r="N46" s="30"/>
      <c r="O46" s="30"/>
      <c r="P46" s="30"/>
      <c r="Q46" s="30">
        <v>0</v>
      </c>
      <c r="R46" s="30">
        <v>2</v>
      </c>
      <c r="S46" s="30">
        <v>7</v>
      </c>
      <c r="T46" s="30">
        <v>4</v>
      </c>
      <c r="U46" s="30">
        <v>0</v>
      </c>
      <c r="V46" s="30">
        <v>0</v>
      </c>
      <c r="W46" s="30">
        <v>0</v>
      </c>
      <c r="X46" s="30">
        <v>0</v>
      </c>
      <c r="Y46" s="30">
        <v>0</v>
      </c>
      <c r="Z46" s="30">
        <v>0</v>
      </c>
      <c r="AA46" s="30">
        <v>13</v>
      </c>
      <c r="AB46" s="30">
        <v>0</v>
      </c>
      <c r="AC46" s="30">
        <v>0</v>
      </c>
    </row>
    <row r="49" spans="1:29" ht="15.75">
      <c r="A49" s="467" t="str">
        <f>"-"&amp;Sheet1!B10&amp;"-"</f>
        <v>-74-</v>
      </c>
      <c r="B49" s="467"/>
      <c r="C49" s="467"/>
      <c r="D49" s="467"/>
      <c r="E49" s="467"/>
      <c r="F49" s="467"/>
      <c r="G49" s="467"/>
      <c r="H49" s="467"/>
      <c r="I49" s="467"/>
      <c r="J49" s="467"/>
      <c r="K49" s="467"/>
      <c r="L49" s="467"/>
      <c r="M49" s="467"/>
      <c r="N49" s="467"/>
      <c r="O49" s="467"/>
      <c r="P49" s="467"/>
      <c r="Q49" s="467"/>
      <c r="R49" s="467"/>
      <c r="S49" s="467"/>
      <c r="T49" s="467" t="str">
        <f>"-"&amp;Sheet1!C10&amp;"-"</f>
        <v>-75-</v>
      </c>
      <c r="U49" s="467"/>
      <c r="V49" s="467"/>
      <c r="W49" s="467"/>
      <c r="X49" s="467"/>
      <c r="Y49" s="467"/>
      <c r="Z49" s="467"/>
      <c r="AA49" s="467"/>
      <c r="AB49" s="467"/>
      <c r="AC49" s="467"/>
    </row>
  </sheetData>
  <sheetProtection/>
  <mergeCells count="31">
    <mergeCell ref="B17:B19"/>
    <mergeCell ref="B20:B22"/>
    <mergeCell ref="B23:B25"/>
    <mergeCell ref="B26:B28"/>
    <mergeCell ref="B29:B31"/>
    <mergeCell ref="B32:B34"/>
    <mergeCell ref="G3:G4"/>
    <mergeCell ref="Z3:AC3"/>
    <mergeCell ref="T3:Y3"/>
    <mergeCell ref="Q3:S3"/>
    <mergeCell ref="B5:B7"/>
    <mergeCell ref="B11:B13"/>
    <mergeCell ref="B8:B10"/>
    <mergeCell ref="B14:B16"/>
    <mergeCell ref="B35:B37"/>
    <mergeCell ref="A1:S1"/>
    <mergeCell ref="T1:AC1"/>
    <mergeCell ref="A2:R2"/>
    <mergeCell ref="T2:Z2"/>
    <mergeCell ref="A3:C4"/>
    <mergeCell ref="D3:F3"/>
    <mergeCell ref="AB2:AC2"/>
    <mergeCell ref="A5:A20"/>
    <mergeCell ref="A21:A37"/>
    <mergeCell ref="A49:S49"/>
    <mergeCell ref="T49:AC49"/>
    <mergeCell ref="B38:B40"/>
    <mergeCell ref="B41:B43"/>
    <mergeCell ref="B44:B46"/>
    <mergeCell ref="A38:A41"/>
    <mergeCell ref="A42:A46"/>
  </mergeCells>
  <printOptions/>
  <pageMargins left="0.7086614173228347" right="0.7086614173228347" top="0.7480314960629921" bottom="0.7480314960629921" header="0.31496062992125984" footer="0.31496062992125984"/>
  <pageSetup fitToWidth="2" horizontalDpi="600" verticalDpi="600" orientation="portrait" pageOrder="overThenDown" paperSize="8" scale="130" r:id="rId1"/>
  <colBreaks count="1" manualBreakCount="1">
    <brk id="19" max="65535" man="1"/>
  </colBreaks>
</worksheet>
</file>

<file path=xl/worksheets/sheet19.xml><?xml version="1.0" encoding="utf-8"?>
<worksheet xmlns="http://schemas.openxmlformats.org/spreadsheetml/2006/main" xmlns:r="http://schemas.openxmlformats.org/officeDocument/2006/relationships">
  <dimension ref="A1:AW49"/>
  <sheetViews>
    <sheetView view="pageBreakPreview" zoomScale="60" zoomScaleNormal="70" workbookViewId="0" topLeftCell="A1">
      <selection activeCell="A1" sqref="A1:AC1"/>
    </sheetView>
  </sheetViews>
  <sheetFormatPr defaultColWidth="9.00390625" defaultRowHeight="16.5"/>
  <cols>
    <col min="1" max="1" width="7.00390625" style="18" customWidth="1"/>
    <col min="2" max="2" width="9.50390625" style="18" customWidth="1"/>
    <col min="3" max="3" width="12.50390625" style="18" customWidth="1"/>
    <col min="4" max="4" width="10.125" style="18" customWidth="1"/>
    <col min="5" max="5" width="10.625" style="18" customWidth="1"/>
    <col min="6" max="6" width="12.125" style="18" customWidth="1"/>
    <col min="7" max="7" width="7.75390625" style="18" customWidth="1"/>
    <col min="8" max="8" width="8.25390625" style="18" hidden="1" customWidth="1"/>
    <col min="9" max="9" width="7.625" style="18" hidden="1" customWidth="1"/>
    <col min="10" max="16" width="8.00390625" style="18" hidden="1" customWidth="1"/>
    <col min="17" max="25" width="9.125" style="18" customWidth="1"/>
    <col min="26" max="27" width="9.625" style="18" customWidth="1"/>
    <col min="28" max="29" width="10.125" style="18" customWidth="1"/>
    <col min="30" max="16384" width="9.00390625" style="18" customWidth="1"/>
  </cols>
  <sheetData>
    <row r="1" spans="1:38" s="22" customFormat="1" ht="19.5" customHeight="1">
      <c r="A1" s="501" t="s">
        <v>420</v>
      </c>
      <c r="B1" s="501"/>
      <c r="C1" s="501"/>
      <c r="D1" s="501"/>
      <c r="E1" s="501"/>
      <c r="F1" s="501"/>
      <c r="G1" s="501"/>
      <c r="H1" s="501"/>
      <c r="I1" s="501"/>
      <c r="J1" s="501"/>
      <c r="K1" s="501"/>
      <c r="L1" s="501"/>
      <c r="M1" s="501"/>
      <c r="N1" s="501"/>
      <c r="O1" s="501"/>
      <c r="P1" s="501"/>
      <c r="Q1" s="501"/>
      <c r="R1" s="501"/>
      <c r="S1" s="501"/>
      <c r="T1" s="502" t="s">
        <v>502</v>
      </c>
      <c r="U1" s="502"/>
      <c r="V1" s="502"/>
      <c r="W1" s="502"/>
      <c r="X1" s="502"/>
      <c r="Y1" s="502"/>
      <c r="Z1" s="502"/>
      <c r="AA1" s="502"/>
      <c r="AB1" s="502"/>
      <c r="AC1" s="502"/>
      <c r="AD1" s="141"/>
      <c r="AE1" s="141"/>
      <c r="AF1" s="141"/>
      <c r="AG1" s="141"/>
      <c r="AH1" s="141"/>
      <c r="AI1" s="141"/>
      <c r="AJ1" s="141"/>
      <c r="AK1" s="141"/>
      <c r="AL1" s="141"/>
    </row>
    <row r="2" spans="1:29" ht="15.75" customHeight="1">
      <c r="A2" s="473" t="s">
        <v>556</v>
      </c>
      <c r="B2" s="473"/>
      <c r="C2" s="473"/>
      <c r="D2" s="473"/>
      <c r="E2" s="473"/>
      <c r="F2" s="473"/>
      <c r="G2" s="473"/>
      <c r="H2" s="473"/>
      <c r="I2" s="473"/>
      <c r="J2" s="473"/>
      <c r="K2" s="473"/>
      <c r="L2" s="473"/>
      <c r="M2" s="473"/>
      <c r="N2" s="473"/>
      <c r="O2" s="473"/>
      <c r="P2" s="473"/>
      <c r="Q2" s="473"/>
      <c r="R2" s="473"/>
      <c r="S2" s="142" t="s">
        <v>185</v>
      </c>
      <c r="T2" s="518" t="s">
        <v>557</v>
      </c>
      <c r="U2" s="518"/>
      <c r="V2" s="518"/>
      <c r="W2" s="518"/>
      <c r="X2" s="518"/>
      <c r="Y2" s="518"/>
      <c r="Z2" s="518"/>
      <c r="AA2" s="141"/>
      <c r="AB2" s="519" t="s">
        <v>497</v>
      </c>
      <c r="AC2" s="519"/>
    </row>
    <row r="3" spans="1:29" s="57" customFormat="1" ht="35.25" customHeight="1">
      <c r="A3" s="508"/>
      <c r="B3" s="509"/>
      <c r="C3" s="510"/>
      <c r="D3" s="490" t="s">
        <v>3</v>
      </c>
      <c r="E3" s="491"/>
      <c r="F3" s="492"/>
      <c r="G3" s="493" t="s">
        <v>100</v>
      </c>
      <c r="H3" s="108"/>
      <c r="I3" s="108"/>
      <c r="J3" s="108"/>
      <c r="K3" s="108"/>
      <c r="L3" s="108"/>
      <c r="M3" s="108"/>
      <c r="N3" s="108"/>
      <c r="O3" s="108"/>
      <c r="P3" s="108" t="s">
        <v>99</v>
      </c>
      <c r="Q3" s="490" t="s">
        <v>259</v>
      </c>
      <c r="R3" s="505"/>
      <c r="S3" s="505"/>
      <c r="T3" s="505" t="s">
        <v>258</v>
      </c>
      <c r="U3" s="505"/>
      <c r="V3" s="505"/>
      <c r="W3" s="505"/>
      <c r="X3" s="505"/>
      <c r="Y3" s="506"/>
      <c r="Z3" s="507" t="s">
        <v>222</v>
      </c>
      <c r="AA3" s="505"/>
      <c r="AB3" s="505"/>
      <c r="AC3" s="505"/>
    </row>
    <row r="4" spans="1:49" s="202" customFormat="1" ht="61.5" customHeight="1">
      <c r="A4" s="511"/>
      <c r="B4" s="511"/>
      <c r="C4" s="512"/>
      <c r="D4" s="108" t="s">
        <v>225</v>
      </c>
      <c r="E4" s="108" t="s">
        <v>223</v>
      </c>
      <c r="F4" s="108" t="s">
        <v>224</v>
      </c>
      <c r="G4" s="494"/>
      <c r="H4" s="108" t="s">
        <v>101</v>
      </c>
      <c r="I4" s="108" t="s">
        <v>102</v>
      </c>
      <c r="J4" s="104" t="s">
        <v>103</v>
      </c>
      <c r="K4" s="104" t="s">
        <v>104</v>
      </c>
      <c r="L4" s="108" t="s">
        <v>105</v>
      </c>
      <c r="M4" s="108" t="s">
        <v>106</v>
      </c>
      <c r="N4" s="108" t="s">
        <v>107</v>
      </c>
      <c r="O4" s="108" t="s">
        <v>108</v>
      </c>
      <c r="P4" s="109" t="s">
        <v>109</v>
      </c>
      <c r="Q4" s="71" t="s">
        <v>66</v>
      </c>
      <c r="R4" s="71" t="s">
        <v>67</v>
      </c>
      <c r="S4" s="71" t="s">
        <v>68</v>
      </c>
      <c r="T4" s="33" t="s">
        <v>69</v>
      </c>
      <c r="U4" s="33" t="s">
        <v>70</v>
      </c>
      <c r="V4" s="71" t="s">
        <v>71</v>
      </c>
      <c r="W4" s="71" t="s">
        <v>72</v>
      </c>
      <c r="X4" s="71" t="s">
        <v>73</v>
      </c>
      <c r="Y4" s="71" t="s">
        <v>444</v>
      </c>
      <c r="Z4" s="69" t="s">
        <v>492</v>
      </c>
      <c r="AA4" s="68" t="s">
        <v>495</v>
      </c>
      <c r="AB4" s="68" t="s">
        <v>494</v>
      </c>
      <c r="AC4" s="32" t="s">
        <v>493</v>
      </c>
      <c r="AD4" s="211"/>
      <c r="AE4" s="211"/>
      <c r="AF4" s="211"/>
      <c r="AG4" s="211"/>
      <c r="AH4" s="211"/>
      <c r="AI4" s="211"/>
      <c r="AJ4" s="211"/>
      <c r="AK4" s="211"/>
      <c r="AL4" s="211"/>
      <c r="AM4" s="211"/>
      <c r="AN4" s="211"/>
      <c r="AO4" s="211"/>
      <c r="AP4" s="211"/>
      <c r="AQ4" s="211"/>
      <c r="AR4" s="211"/>
      <c r="AS4" s="211"/>
      <c r="AT4" s="211"/>
      <c r="AU4" s="211"/>
      <c r="AV4" s="211"/>
      <c r="AW4" s="211"/>
    </row>
    <row r="5" spans="1:29" ht="15.75" customHeight="1">
      <c r="A5" s="529" t="s">
        <v>367</v>
      </c>
      <c r="B5" s="482" t="s">
        <v>201</v>
      </c>
      <c r="C5" s="112" t="s">
        <v>116</v>
      </c>
      <c r="D5" s="36">
        <v>33</v>
      </c>
      <c r="E5" s="36">
        <v>33</v>
      </c>
      <c r="F5" s="36">
        <v>0</v>
      </c>
      <c r="G5" s="36">
        <v>29</v>
      </c>
      <c r="H5" s="36"/>
      <c r="I5" s="36"/>
      <c r="J5" s="36"/>
      <c r="K5" s="36"/>
      <c r="L5" s="36"/>
      <c r="M5" s="36"/>
      <c r="N5" s="36"/>
      <c r="O5" s="36"/>
      <c r="P5" s="36"/>
      <c r="Q5" s="36">
        <v>0</v>
      </c>
      <c r="R5" s="36">
        <v>0</v>
      </c>
      <c r="S5" s="36">
        <v>19</v>
      </c>
      <c r="T5" s="36">
        <v>12</v>
      </c>
      <c r="U5" s="36">
        <v>2</v>
      </c>
      <c r="V5" s="36">
        <v>0</v>
      </c>
      <c r="W5" s="36">
        <v>0</v>
      </c>
      <c r="X5" s="36">
        <v>0</v>
      </c>
      <c r="Y5" s="36">
        <v>0</v>
      </c>
      <c r="Z5" s="36">
        <v>13</v>
      </c>
      <c r="AA5" s="36">
        <v>20</v>
      </c>
      <c r="AB5" s="36">
        <v>0</v>
      </c>
      <c r="AC5" s="36">
        <v>0</v>
      </c>
    </row>
    <row r="6" spans="1:29" ht="15.75" customHeight="1">
      <c r="A6" s="530"/>
      <c r="B6" s="483"/>
      <c r="C6" s="79" t="s">
        <v>34</v>
      </c>
      <c r="D6" s="30">
        <v>22</v>
      </c>
      <c r="E6" s="30">
        <v>22</v>
      </c>
      <c r="F6" s="30">
        <v>0</v>
      </c>
      <c r="G6" s="30">
        <v>28</v>
      </c>
      <c r="H6" s="30"/>
      <c r="I6" s="30"/>
      <c r="J6" s="30"/>
      <c r="K6" s="30"/>
      <c r="L6" s="30"/>
      <c r="M6" s="30"/>
      <c r="N6" s="30"/>
      <c r="O6" s="30"/>
      <c r="P6" s="30"/>
      <c r="Q6" s="30">
        <v>0</v>
      </c>
      <c r="R6" s="30">
        <v>0</v>
      </c>
      <c r="S6" s="30">
        <v>15</v>
      </c>
      <c r="T6" s="30">
        <v>7</v>
      </c>
      <c r="U6" s="30">
        <v>0</v>
      </c>
      <c r="V6" s="30">
        <v>0</v>
      </c>
      <c r="W6" s="30">
        <v>0</v>
      </c>
      <c r="X6" s="30">
        <v>0</v>
      </c>
      <c r="Y6" s="30">
        <v>0</v>
      </c>
      <c r="Z6" s="30">
        <v>7</v>
      </c>
      <c r="AA6" s="30">
        <v>15</v>
      </c>
      <c r="AB6" s="30">
        <v>0</v>
      </c>
      <c r="AC6" s="30">
        <v>0</v>
      </c>
    </row>
    <row r="7" spans="1:29" ht="15.75" customHeight="1">
      <c r="A7" s="530"/>
      <c r="B7" s="484"/>
      <c r="C7" s="79" t="s">
        <v>35</v>
      </c>
      <c r="D7" s="30">
        <v>11</v>
      </c>
      <c r="E7" s="30">
        <v>11</v>
      </c>
      <c r="F7" s="30">
        <v>0</v>
      </c>
      <c r="G7" s="30">
        <v>30</v>
      </c>
      <c r="H7" s="30"/>
      <c r="I7" s="30"/>
      <c r="J7" s="30"/>
      <c r="K7" s="30"/>
      <c r="L7" s="30"/>
      <c r="M7" s="30"/>
      <c r="N7" s="30"/>
      <c r="O7" s="30"/>
      <c r="P7" s="30"/>
      <c r="Q7" s="30">
        <v>0</v>
      </c>
      <c r="R7" s="30">
        <v>0</v>
      </c>
      <c r="S7" s="30">
        <v>4</v>
      </c>
      <c r="T7" s="30">
        <v>5</v>
      </c>
      <c r="U7" s="30">
        <v>2</v>
      </c>
      <c r="V7" s="30">
        <v>0</v>
      </c>
      <c r="W7" s="30">
        <v>0</v>
      </c>
      <c r="X7" s="30">
        <v>0</v>
      </c>
      <c r="Y7" s="30">
        <v>0</v>
      </c>
      <c r="Z7" s="30">
        <v>6</v>
      </c>
      <c r="AA7" s="30">
        <v>5</v>
      </c>
      <c r="AB7" s="30">
        <v>0</v>
      </c>
      <c r="AC7" s="30">
        <v>0</v>
      </c>
    </row>
    <row r="8" spans="1:29" ht="15.75" customHeight="1">
      <c r="A8" s="530"/>
      <c r="B8" s="482" t="s">
        <v>202</v>
      </c>
      <c r="C8" s="112" t="s">
        <v>116</v>
      </c>
      <c r="D8" s="36">
        <v>34</v>
      </c>
      <c r="E8" s="36">
        <v>34</v>
      </c>
      <c r="F8" s="36">
        <v>0</v>
      </c>
      <c r="G8" s="36">
        <v>28</v>
      </c>
      <c r="H8" s="36"/>
      <c r="I8" s="36"/>
      <c r="J8" s="36"/>
      <c r="K8" s="36"/>
      <c r="L8" s="36"/>
      <c r="M8" s="36"/>
      <c r="N8" s="36"/>
      <c r="O8" s="36"/>
      <c r="P8" s="36"/>
      <c r="Q8" s="36">
        <v>0</v>
      </c>
      <c r="R8" s="36">
        <v>1</v>
      </c>
      <c r="S8" s="36">
        <v>21</v>
      </c>
      <c r="T8" s="36">
        <v>12</v>
      </c>
      <c r="U8" s="36">
        <v>0</v>
      </c>
      <c r="V8" s="36">
        <v>0</v>
      </c>
      <c r="W8" s="36">
        <v>0</v>
      </c>
      <c r="X8" s="36">
        <v>0</v>
      </c>
      <c r="Y8" s="36">
        <v>0</v>
      </c>
      <c r="Z8" s="36">
        <v>4</v>
      </c>
      <c r="AA8" s="36">
        <v>30</v>
      </c>
      <c r="AB8" s="36">
        <v>0</v>
      </c>
      <c r="AC8" s="36">
        <v>0</v>
      </c>
    </row>
    <row r="9" spans="1:29" ht="15.75" customHeight="1">
      <c r="A9" s="530"/>
      <c r="B9" s="483"/>
      <c r="C9" s="79" t="s">
        <v>34</v>
      </c>
      <c r="D9" s="30">
        <v>12</v>
      </c>
      <c r="E9" s="30">
        <v>12</v>
      </c>
      <c r="F9" s="30">
        <v>0</v>
      </c>
      <c r="G9" s="30">
        <v>30</v>
      </c>
      <c r="H9" s="30"/>
      <c r="I9" s="30"/>
      <c r="J9" s="30"/>
      <c r="K9" s="30"/>
      <c r="L9" s="30"/>
      <c r="M9" s="30"/>
      <c r="N9" s="30"/>
      <c r="O9" s="30"/>
      <c r="P9" s="30"/>
      <c r="Q9" s="30">
        <v>0</v>
      </c>
      <c r="R9" s="30">
        <v>0</v>
      </c>
      <c r="S9" s="30">
        <v>5</v>
      </c>
      <c r="T9" s="30">
        <v>7</v>
      </c>
      <c r="U9" s="30">
        <v>0</v>
      </c>
      <c r="V9" s="30">
        <v>0</v>
      </c>
      <c r="W9" s="30">
        <v>0</v>
      </c>
      <c r="X9" s="30">
        <v>0</v>
      </c>
      <c r="Y9" s="30">
        <v>0</v>
      </c>
      <c r="Z9" s="30">
        <v>2</v>
      </c>
      <c r="AA9" s="30">
        <v>10</v>
      </c>
      <c r="AB9" s="30">
        <v>0</v>
      </c>
      <c r="AC9" s="30">
        <v>0</v>
      </c>
    </row>
    <row r="10" spans="1:29" ht="15.75" customHeight="1">
      <c r="A10" s="530"/>
      <c r="B10" s="484"/>
      <c r="C10" s="79" t="s">
        <v>35</v>
      </c>
      <c r="D10" s="30">
        <v>22</v>
      </c>
      <c r="E10" s="30">
        <v>22</v>
      </c>
      <c r="F10" s="30">
        <v>0</v>
      </c>
      <c r="G10" s="30">
        <v>27</v>
      </c>
      <c r="H10" s="30"/>
      <c r="I10" s="30"/>
      <c r="J10" s="30"/>
      <c r="K10" s="30"/>
      <c r="L10" s="30"/>
      <c r="M10" s="30"/>
      <c r="N10" s="30"/>
      <c r="O10" s="30"/>
      <c r="P10" s="30"/>
      <c r="Q10" s="30">
        <v>0</v>
      </c>
      <c r="R10" s="30">
        <v>1</v>
      </c>
      <c r="S10" s="30">
        <v>16</v>
      </c>
      <c r="T10" s="30">
        <v>5</v>
      </c>
      <c r="U10" s="30">
        <v>0</v>
      </c>
      <c r="V10" s="30">
        <v>0</v>
      </c>
      <c r="W10" s="30">
        <v>0</v>
      </c>
      <c r="X10" s="30">
        <v>0</v>
      </c>
      <c r="Y10" s="30">
        <v>0</v>
      </c>
      <c r="Z10" s="30">
        <v>2</v>
      </c>
      <c r="AA10" s="30">
        <v>20</v>
      </c>
      <c r="AB10" s="30">
        <v>0</v>
      </c>
      <c r="AC10" s="30">
        <v>0</v>
      </c>
    </row>
    <row r="11" spans="1:29" ht="15.75" customHeight="1">
      <c r="A11" s="530"/>
      <c r="B11" s="482" t="s">
        <v>203</v>
      </c>
      <c r="C11" s="112" t="s">
        <v>116</v>
      </c>
      <c r="D11" s="36">
        <v>49</v>
      </c>
      <c r="E11" s="36">
        <v>49</v>
      </c>
      <c r="F11" s="36">
        <v>0</v>
      </c>
      <c r="G11" s="36">
        <v>29</v>
      </c>
      <c r="H11" s="36"/>
      <c r="I11" s="36"/>
      <c r="J11" s="36"/>
      <c r="K11" s="36"/>
      <c r="L11" s="36"/>
      <c r="M11" s="36"/>
      <c r="N11" s="36"/>
      <c r="O11" s="36"/>
      <c r="P11" s="36"/>
      <c r="Q11" s="36">
        <v>0</v>
      </c>
      <c r="R11" s="36">
        <v>4</v>
      </c>
      <c r="S11" s="36">
        <v>24</v>
      </c>
      <c r="T11" s="36">
        <v>18</v>
      </c>
      <c r="U11" s="36">
        <v>2</v>
      </c>
      <c r="V11" s="36">
        <v>1</v>
      </c>
      <c r="W11" s="36">
        <v>0</v>
      </c>
      <c r="X11" s="36">
        <v>0</v>
      </c>
      <c r="Y11" s="36">
        <v>0</v>
      </c>
      <c r="Z11" s="36">
        <v>11</v>
      </c>
      <c r="AA11" s="36">
        <v>38</v>
      </c>
      <c r="AB11" s="36">
        <v>0</v>
      </c>
      <c r="AC11" s="36">
        <v>0</v>
      </c>
    </row>
    <row r="12" spans="1:29" ht="15.75" customHeight="1">
      <c r="A12" s="530"/>
      <c r="B12" s="483"/>
      <c r="C12" s="79" t="s">
        <v>34</v>
      </c>
      <c r="D12" s="30">
        <v>23</v>
      </c>
      <c r="E12" s="30">
        <v>23</v>
      </c>
      <c r="F12" s="30">
        <v>0</v>
      </c>
      <c r="G12" s="30">
        <v>30</v>
      </c>
      <c r="H12" s="30"/>
      <c r="I12" s="30"/>
      <c r="J12" s="30"/>
      <c r="K12" s="30"/>
      <c r="L12" s="30"/>
      <c r="M12" s="30"/>
      <c r="N12" s="30"/>
      <c r="O12" s="30"/>
      <c r="P12" s="30"/>
      <c r="Q12" s="30">
        <v>0</v>
      </c>
      <c r="R12" s="30">
        <v>0</v>
      </c>
      <c r="S12" s="30">
        <v>13</v>
      </c>
      <c r="T12" s="30">
        <v>8</v>
      </c>
      <c r="U12" s="30">
        <v>2</v>
      </c>
      <c r="V12" s="30">
        <v>0</v>
      </c>
      <c r="W12" s="30">
        <v>0</v>
      </c>
      <c r="X12" s="30">
        <v>0</v>
      </c>
      <c r="Y12" s="30">
        <v>0</v>
      </c>
      <c r="Z12" s="30">
        <v>8</v>
      </c>
      <c r="AA12" s="30">
        <v>15</v>
      </c>
      <c r="AB12" s="30">
        <v>0</v>
      </c>
      <c r="AC12" s="30">
        <v>0</v>
      </c>
    </row>
    <row r="13" spans="1:29" ht="15.75" customHeight="1">
      <c r="A13" s="530"/>
      <c r="B13" s="484"/>
      <c r="C13" s="79" t="s">
        <v>35</v>
      </c>
      <c r="D13" s="30">
        <v>26</v>
      </c>
      <c r="E13" s="30">
        <v>26</v>
      </c>
      <c r="F13" s="30">
        <v>0</v>
      </c>
      <c r="G13" s="30">
        <v>28</v>
      </c>
      <c r="H13" s="30"/>
      <c r="I13" s="30"/>
      <c r="J13" s="30"/>
      <c r="K13" s="30"/>
      <c r="L13" s="30"/>
      <c r="M13" s="30"/>
      <c r="N13" s="30"/>
      <c r="O13" s="30"/>
      <c r="P13" s="30"/>
      <c r="Q13" s="30">
        <v>0</v>
      </c>
      <c r="R13" s="30">
        <v>4</v>
      </c>
      <c r="S13" s="30">
        <v>11</v>
      </c>
      <c r="T13" s="30">
        <v>10</v>
      </c>
      <c r="U13" s="30">
        <v>0</v>
      </c>
      <c r="V13" s="30">
        <v>1</v>
      </c>
      <c r="W13" s="30">
        <v>0</v>
      </c>
      <c r="X13" s="30">
        <v>0</v>
      </c>
      <c r="Y13" s="30">
        <v>0</v>
      </c>
      <c r="Z13" s="30">
        <v>3</v>
      </c>
      <c r="AA13" s="30">
        <v>23</v>
      </c>
      <c r="AB13" s="30">
        <v>0</v>
      </c>
      <c r="AC13" s="30">
        <v>0</v>
      </c>
    </row>
    <row r="14" spans="1:29" ht="15.75" customHeight="1">
      <c r="A14" s="530"/>
      <c r="B14" s="482" t="s">
        <v>204</v>
      </c>
      <c r="C14" s="112" t="s">
        <v>116</v>
      </c>
      <c r="D14" s="36">
        <v>37</v>
      </c>
      <c r="E14" s="36">
        <v>37</v>
      </c>
      <c r="F14" s="36">
        <v>0</v>
      </c>
      <c r="G14" s="36">
        <v>29</v>
      </c>
      <c r="H14" s="36"/>
      <c r="I14" s="36"/>
      <c r="J14" s="36"/>
      <c r="K14" s="36"/>
      <c r="L14" s="36"/>
      <c r="M14" s="36"/>
      <c r="N14" s="36"/>
      <c r="O14" s="36"/>
      <c r="P14" s="36"/>
      <c r="Q14" s="36">
        <v>0</v>
      </c>
      <c r="R14" s="36">
        <v>1</v>
      </c>
      <c r="S14" s="36">
        <v>21</v>
      </c>
      <c r="T14" s="36">
        <v>13</v>
      </c>
      <c r="U14" s="36">
        <v>0</v>
      </c>
      <c r="V14" s="36">
        <v>2</v>
      </c>
      <c r="W14" s="36">
        <v>0</v>
      </c>
      <c r="X14" s="36">
        <v>0</v>
      </c>
      <c r="Y14" s="36">
        <v>0</v>
      </c>
      <c r="Z14" s="36">
        <v>7</v>
      </c>
      <c r="AA14" s="36">
        <v>28</v>
      </c>
      <c r="AB14" s="36">
        <v>2</v>
      </c>
      <c r="AC14" s="36">
        <v>0</v>
      </c>
    </row>
    <row r="15" spans="1:29" ht="15.75" customHeight="1">
      <c r="A15" s="530"/>
      <c r="B15" s="483"/>
      <c r="C15" s="79" t="s">
        <v>34</v>
      </c>
      <c r="D15" s="30">
        <v>15</v>
      </c>
      <c r="E15" s="30">
        <v>15</v>
      </c>
      <c r="F15" s="30">
        <v>0</v>
      </c>
      <c r="G15" s="30">
        <v>30</v>
      </c>
      <c r="H15" s="30"/>
      <c r="I15" s="30"/>
      <c r="J15" s="30"/>
      <c r="K15" s="30"/>
      <c r="L15" s="30"/>
      <c r="M15" s="30"/>
      <c r="N15" s="30"/>
      <c r="O15" s="30"/>
      <c r="P15" s="30"/>
      <c r="Q15" s="30">
        <v>0</v>
      </c>
      <c r="R15" s="30">
        <v>0</v>
      </c>
      <c r="S15" s="30">
        <v>9</v>
      </c>
      <c r="T15" s="30">
        <v>4</v>
      </c>
      <c r="U15" s="30">
        <v>0</v>
      </c>
      <c r="V15" s="30">
        <v>2</v>
      </c>
      <c r="W15" s="30">
        <v>0</v>
      </c>
      <c r="X15" s="30">
        <v>0</v>
      </c>
      <c r="Y15" s="30">
        <v>0</v>
      </c>
      <c r="Z15" s="30">
        <v>2</v>
      </c>
      <c r="AA15" s="30">
        <v>12</v>
      </c>
      <c r="AB15" s="30">
        <v>1</v>
      </c>
      <c r="AC15" s="30">
        <v>0</v>
      </c>
    </row>
    <row r="16" spans="1:29" ht="15.75" customHeight="1">
      <c r="A16" s="530"/>
      <c r="B16" s="484"/>
      <c r="C16" s="79" t="s">
        <v>35</v>
      </c>
      <c r="D16" s="30">
        <v>22</v>
      </c>
      <c r="E16" s="30">
        <v>22</v>
      </c>
      <c r="F16" s="30">
        <v>0</v>
      </c>
      <c r="G16" s="30">
        <v>29</v>
      </c>
      <c r="H16" s="30"/>
      <c r="I16" s="30"/>
      <c r="J16" s="30"/>
      <c r="K16" s="30"/>
      <c r="L16" s="30"/>
      <c r="M16" s="30"/>
      <c r="N16" s="30"/>
      <c r="O16" s="30"/>
      <c r="P16" s="30"/>
      <c r="Q16" s="30">
        <v>0</v>
      </c>
      <c r="R16" s="30">
        <v>1</v>
      </c>
      <c r="S16" s="30">
        <v>12</v>
      </c>
      <c r="T16" s="30">
        <v>9</v>
      </c>
      <c r="U16" s="30">
        <v>0</v>
      </c>
      <c r="V16" s="30">
        <v>0</v>
      </c>
      <c r="W16" s="30">
        <v>0</v>
      </c>
      <c r="X16" s="30">
        <v>0</v>
      </c>
      <c r="Y16" s="30">
        <v>0</v>
      </c>
      <c r="Z16" s="30">
        <v>5</v>
      </c>
      <c r="AA16" s="30">
        <v>16</v>
      </c>
      <c r="AB16" s="30">
        <v>1</v>
      </c>
      <c r="AC16" s="30">
        <v>0</v>
      </c>
    </row>
    <row r="17" spans="1:29" ht="15.75" customHeight="1">
      <c r="A17" s="534" t="s">
        <v>368</v>
      </c>
      <c r="B17" s="482" t="s">
        <v>206</v>
      </c>
      <c r="C17" s="112" t="s">
        <v>116</v>
      </c>
      <c r="D17" s="36">
        <v>35</v>
      </c>
      <c r="E17" s="36">
        <v>35</v>
      </c>
      <c r="F17" s="36">
        <v>0</v>
      </c>
      <c r="G17" s="36">
        <v>29</v>
      </c>
      <c r="H17" s="36"/>
      <c r="I17" s="36"/>
      <c r="J17" s="36"/>
      <c r="K17" s="36"/>
      <c r="L17" s="36"/>
      <c r="M17" s="36"/>
      <c r="N17" s="36"/>
      <c r="O17" s="36"/>
      <c r="P17" s="36"/>
      <c r="Q17" s="36">
        <v>0</v>
      </c>
      <c r="R17" s="36">
        <v>0</v>
      </c>
      <c r="S17" s="36">
        <v>22</v>
      </c>
      <c r="T17" s="36">
        <v>9</v>
      </c>
      <c r="U17" s="36">
        <v>4</v>
      </c>
      <c r="V17" s="36">
        <v>0</v>
      </c>
      <c r="W17" s="36">
        <v>0</v>
      </c>
      <c r="X17" s="36">
        <v>0</v>
      </c>
      <c r="Y17" s="36">
        <v>0</v>
      </c>
      <c r="Z17" s="36">
        <v>13</v>
      </c>
      <c r="AA17" s="36">
        <v>22</v>
      </c>
      <c r="AB17" s="36">
        <v>0</v>
      </c>
      <c r="AC17" s="36">
        <v>0</v>
      </c>
    </row>
    <row r="18" spans="1:29" ht="15.75" customHeight="1">
      <c r="A18" s="534"/>
      <c r="B18" s="483"/>
      <c r="C18" s="79" t="s">
        <v>34</v>
      </c>
      <c r="D18" s="30">
        <v>14</v>
      </c>
      <c r="E18" s="30">
        <v>14</v>
      </c>
      <c r="F18" s="30">
        <v>0</v>
      </c>
      <c r="G18" s="30">
        <v>30</v>
      </c>
      <c r="H18" s="30"/>
      <c r="I18" s="30"/>
      <c r="J18" s="30"/>
      <c r="K18" s="30"/>
      <c r="L18" s="30"/>
      <c r="M18" s="30"/>
      <c r="N18" s="30"/>
      <c r="O18" s="30"/>
      <c r="P18" s="30"/>
      <c r="Q18" s="30">
        <v>0</v>
      </c>
      <c r="R18" s="30">
        <v>0</v>
      </c>
      <c r="S18" s="30">
        <v>7</v>
      </c>
      <c r="T18" s="30">
        <v>4</v>
      </c>
      <c r="U18" s="30">
        <v>3</v>
      </c>
      <c r="V18" s="30">
        <v>0</v>
      </c>
      <c r="W18" s="30">
        <v>0</v>
      </c>
      <c r="X18" s="30">
        <v>0</v>
      </c>
      <c r="Y18" s="30">
        <v>0</v>
      </c>
      <c r="Z18" s="30">
        <v>5</v>
      </c>
      <c r="AA18" s="30">
        <v>9</v>
      </c>
      <c r="AB18" s="30">
        <v>0</v>
      </c>
      <c r="AC18" s="30">
        <v>0</v>
      </c>
    </row>
    <row r="19" spans="1:29" ht="15.75" customHeight="1">
      <c r="A19" s="534"/>
      <c r="B19" s="484"/>
      <c r="C19" s="79" t="s">
        <v>35</v>
      </c>
      <c r="D19" s="30">
        <v>21</v>
      </c>
      <c r="E19" s="30">
        <v>21</v>
      </c>
      <c r="F19" s="30">
        <v>0</v>
      </c>
      <c r="G19" s="30">
        <v>28</v>
      </c>
      <c r="H19" s="30"/>
      <c r="I19" s="30"/>
      <c r="J19" s="30"/>
      <c r="K19" s="30"/>
      <c r="L19" s="30"/>
      <c r="M19" s="30"/>
      <c r="N19" s="30"/>
      <c r="O19" s="30"/>
      <c r="P19" s="30"/>
      <c r="Q19" s="30">
        <v>0</v>
      </c>
      <c r="R19" s="30">
        <v>0</v>
      </c>
      <c r="S19" s="30">
        <v>15</v>
      </c>
      <c r="T19" s="30">
        <v>5</v>
      </c>
      <c r="U19" s="30">
        <v>1</v>
      </c>
      <c r="V19" s="30">
        <v>0</v>
      </c>
      <c r="W19" s="30">
        <v>0</v>
      </c>
      <c r="X19" s="30">
        <v>0</v>
      </c>
      <c r="Y19" s="30">
        <v>0</v>
      </c>
      <c r="Z19" s="30">
        <v>8</v>
      </c>
      <c r="AA19" s="30">
        <v>13</v>
      </c>
      <c r="AB19" s="30">
        <v>0</v>
      </c>
      <c r="AC19" s="30">
        <v>0</v>
      </c>
    </row>
    <row r="20" spans="1:29" ht="15.75" customHeight="1">
      <c r="A20" s="534"/>
      <c r="B20" s="482" t="s">
        <v>529</v>
      </c>
      <c r="C20" s="112" t="s">
        <v>116</v>
      </c>
      <c r="D20" s="36">
        <v>34</v>
      </c>
      <c r="E20" s="36">
        <v>34</v>
      </c>
      <c r="F20" s="36">
        <v>0</v>
      </c>
      <c r="G20" s="36">
        <v>30</v>
      </c>
      <c r="H20" s="36"/>
      <c r="I20" s="36"/>
      <c r="J20" s="36"/>
      <c r="K20" s="36"/>
      <c r="L20" s="36"/>
      <c r="M20" s="36"/>
      <c r="N20" s="36"/>
      <c r="O20" s="36"/>
      <c r="P20" s="36"/>
      <c r="Q20" s="36">
        <v>0</v>
      </c>
      <c r="R20" s="36">
        <v>2</v>
      </c>
      <c r="S20" s="36">
        <v>14</v>
      </c>
      <c r="T20" s="36">
        <v>14</v>
      </c>
      <c r="U20" s="36">
        <v>3</v>
      </c>
      <c r="V20" s="36">
        <v>1</v>
      </c>
      <c r="W20" s="36">
        <v>0</v>
      </c>
      <c r="X20" s="36">
        <v>0</v>
      </c>
      <c r="Y20" s="36">
        <v>0</v>
      </c>
      <c r="Z20" s="36">
        <v>15</v>
      </c>
      <c r="AA20" s="36">
        <v>19</v>
      </c>
      <c r="AB20" s="36">
        <v>0</v>
      </c>
      <c r="AC20" s="36">
        <v>0</v>
      </c>
    </row>
    <row r="21" spans="1:29" ht="15.75" customHeight="1">
      <c r="A21" s="534"/>
      <c r="B21" s="483"/>
      <c r="C21" s="79" t="s">
        <v>34</v>
      </c>
      <c r="D21" s="30">
        <v>14</v>
      </c>
      <c r="E21" s="30">
        <v>14</v>
      </c>
      <c r="F21" s="30">
        <v>0</v>
      </c>
      <c r="G21" s="30">
        <v>30</v>
      </c>
      <c r="H21" s="30"/>
      <c r="I21" s="30"/>
      <c r="J21" s="30"/>
      <c r="K21" s="30"/>
      <c r="L21" s="30"/>
      <c r="M21" s="30"/>
      <c r="N21" s="30"/>
      <c r="O21" s="30"/>
      <c r="P21" s="30"/>
      <c r="Q21" s="30">
        <v>0</v>
      </c>
      <c r="R21" s="30">
        <v>0</v>
      </c>
      <c r="S21" s="30">
        <v>5</v>
      </c>
      <c r="T21" s="30">
        <v>9</v>
      </c>
      <c r="U21" s="30">
        <v>0</v>
      </c>
      <c r="V21" s="30">
        <v>0</v>
      </c>
      <c r="W21" s="30">
        <v>0</v>
      </c>
      <c r="X21" s="30">
        <v>0</v>
      </c>
      <c r="Y21" s="30">
        <v>0</v>
      </c>
      <c r="Z21" s="30">
        <v>7</v>
      </c>
      <c r="AA21" s="30">
        <v>7</v>
      </c>
      <c r="AB21" s="30">
        <v>0</v>
      </c>
      <c r="AC21" s="30">
        <v>0</v>
      </c>
    </row>
    <row r="22" spans="1:29" ht="15.75" customHeight="1">
      <c r="A22" s="534"/>
      <c r="B22" s="484"/>
      <c r="C22" s="79" t="s">
        <v>35</v>
      </c>
      <c r="D22" s="42">
        <v>20</v>
      </c>
      <c r="E22" s="30">
        <v>20</v>
      </c>
      <c r="F22" s="30">
        <v>0</v>
      </c>
      <c r="G22" s="30">
        <v>30</v>
      </c>
      <c r="H22" s="30"/>
      <c r="I22" s="30"/>
      <c r="J22" s="30"/>
      <c r="K22" s="30"/>
      <c r="L22" s="30"/>
      <c r="M22" s="30"/>
      <c r="N22" s="30"/>
      <c r="O22" s="30"/>
      <c r="P22" s="30"/>
      <c r="Q22" s="30">
        <v>0</v>
      </c>
      <c r="R22" s="30">
        <v>2</v>
      </c>
      <c r="S22" s="30">
        <v>9</v>
      </c>
      <c r="T22" s="30">
        <v>5</v>
      </c>
      <c r="U22" s="30">
        <v>3</v>
      </c>
      <c r="V22" s="30">
        <v>1</v>
      </c>
      <c r="W22" s="30">
        <v>0</v>
      </c>
      <c r="X22" s="30">
        <v>0</v>
      </c>
      <c r="Y22" s="30">
        <v>0</v>
      </c>
      <c r="Z22" s="30">
        <v>8</v>
      </c>
      <c r="AA22" s="30">
        <v>12</v>
      </c>
      <c r="AB22" s="30">
        <v>0</v>
      </c>
      <c r="AC22" s="30">
        <v>0</v>
      </c>
    </row>
    <row r="23" spans="1:29" ht="15.75" customHeight="1">
      <c r="A23" s="534"/>
      <c r="B23" s="526" t="s">
        <v>525</v>
      </c>
      <c r="C23" s="112" t="s">
        <v>116</v>
      </c>
      <c r="D23" s="341">
        <v>36</v>
      </c>
      <c r="E23" s="341">
        <v>36</v>
      </c>
      <c r="F23" s="341">
        <v>0</v>
      </c>
      <c r="G23" s="341">
        <v>30</v>
      </c>
      <c r="H23" s="288"/>
      <c r="I23" s="288"/>
      <c r="J23" s="288"/>
      <c r="K23" s="288"/>
      <c r="L23" s="288"/>
      <c r="M23" s="288"/>
      <c r="N23" s="288"/>
      <c r="O23" s="288"/>
      <c r="P23" s="288"/>
      <c r="Q23" s="341">
        <v>0</v>
      </c>
      <c r="R23" s="341">
        <v>4</v>
      </c>
      <c r="S23" s="341">
        <v>15</v>
      </c>
      <c r="T23" s="341">
        <v>11</v>
      </c>
      <c r="U23" s="341">
        <v>4</v>
      </c>
      <c r="V23" s="341">
        <v>2</v>
      </c>
      <c r="W23" s="341">
        <v>0</v>
      </c>
      <c r="X23" s="341">
        <v>0</v>
      </c>
      <c r="Y23" s="341">
        <v>0</v>
      </c>
      <c r="Z23" s="341">
        <v>16</v>
      </c>
      <c r="AA23" s="341">
        <v>20</v>
      </c>
      <c r="AB23" s="341">
        <v>0</v>
      </c>
      <c r="AC23" s="341">
        <v>0</v>
      </c>
    </row>
    <row r="24" spans="1:29" ht="15.75" customHeight="1">
      <c r="A24" s="534"/>
      <c r="B24" s="526"/>
      <c r="C24" s="79" t="s">
        <v>34</v>
      </c>
      <c r="D24" s="342">
        <v>15</v>
      </c>
      <c r="E24" s="342">
        <v>15</v>
      </c>
      <c r="F24" s="342">
        <v>0</v>
      </c>
      <c r="G24" s="342">
        <v>31</v>
      </c>
      <c r="H24" s="30"/>
      <c r="I24" s="30"/>
      <c r="J24" s="30"/>
      <c r="K24" s="30"/>
      <c r="L24" s="30"/>
      <c r="M24" s="30"/>
      <c r="N24" s="30"/>
      <c r="O24" s="30"/>
      <c r="P24" s="30"/>
      <c r="Q24" s="342">
        <v>0</v>
      </c>
      <c r="R24" s="342">
        <v>0</v>
      </c>
      <c r="S24" s="342">
        <v>7</v>
      </c>
      <c r="T24" s="342">
        <v>4</v>
      </c>
      <c r="U24" s="342">
        <v>2</v>
      </c>
      <c r="V24" s="342">
        <v>2</v>
      </c>
      <c r="W24" s="342">
        <v>0</v>
      </c>
      <c r="X24" s="342">
        <v>0</v>
      </c>
      <c r="Y24" s="342">
        <v>0</v>
      </c>
      <c r="Z24" s="342">
        <v>8</v>
      </c>
      <c r="AA24" s="342">
        <v>7</v>
      </c>
      <c r="AB24" s="342">
        <v>0</v>
      </c>
      <c r="AC24" s="342">
        <v>0</v>
      </c>
    </row>
    <row r="25" spans="1:29" ht="15.75" customHeight="1">
      <c r="A25" s="535"/>
      <c r="B25" s="526"/>
      <c r="C25" s="79" t="s">
        <v>35</v>
      </c>
      <c r="D25" s="343">
        <v>21</v>
      </c>
      <c r="E25" s="343">
        <v>21</v>
      </c>
      <c r="F25" s="343">
        <v>0</v>
      </c>
      <c r="G25" s="343">
        <v>29</v>
      </c>
      <c r="H25" s="131"/>
      <c r="I25" s="131"/>
      <c r="J25" s="131"/>
      <c r="K25" s="131"/>
      <c r="L25" s="131"/>
      <c r="M25" s="131"/>
      <c r="N25" s="131"/>
      <c r="O25" s="131"/>
      <c r="P25" s="131"/>
      <c r="Q25" s="343">
        <v>0</v>
      </c>
      <c r="R25" s="343">
        <v>4</v>
      </c>
      <c r="S25" s="343">
        <v>8</v>
      </c>
      <c r="T25" s="343">
        <v>7</v>
      </c>
      <c r="U25" s="343">
        <v>2</v>
      </c>
      <c r="V25" s="343">
        <v>0</v>
      </c>
      <c r="W25" s="343">
        <v>0</v>
      </c>
      <c r="X25" s="343">
        <v>0</v>
      </c>
      <c r="Y25" s="343">
        <v>0</v>
      </c>
      <c r="Z25" s="343">
        <v>8</v>
      </c>
      <c r="AA25" s="343">
        <v>13</v>
      </c>
      <c r="AB25" s="343">
        <v>0</v>
      </c>
      <c r="AC25" s="343">
        <v>0</v>
      </c>
    </row>
    <row r="26" spans="1:29" ht="15.75" customHeight="1">
      <c r="A26" s="529" t="s">
        <v>370</v>
      </c>
      <c r="B26" s="522" t="s">
        <v>115</v>
      </c>
      <c r="C26" s="112" t="s">
        <v>116</v>
      </c>
      <c r="D26" s="36">
        <f aca="true" t="shared" si="0" ref="D26:E28">D29+D32+D35+D38+D41+D44</f>
        <v>308</v>
      </c>
      <c r="E26" s="36">
        <f t="shared" si="0"/>
        <v>308</v>
      </c>
      <c r="F26" s="36">
        <f>F29+F32+F35+F38+F41</f>
        <v>0</v>
      </c>
      <c r="G26" s="36">
        <f>(D29*G29+D32*G32+D35*G35+D38*G38+D41*G41+D44*G44)/D26</f>
        <v>40.451298701298704</v>
      </c>
      <c r="H26" s="36">
        <f aca="true" t="shared" si="1" ref="H26:P26">H29+H32+H35+H38+H41</f>
        <v>0</v>
      </c>
      <c r="I26" s="36">
        <f t="shared" si="1"/>
        <v>0</v>
      </c>
      <c r="J26" s="36">
        <f t="shared" si="1"/>
        <v>0</v>
      </c>
      <c r="K26" s="36">
        <f t="shared" si="1"/>
        <v>0</v>
      </c>
      <c r="L26" s="36">
        <f t="shared" si="1"/>
        <v>0</v>
      </c>
      <c r="M26" s="36">
        <f t="shared" si="1"/>
        <v>0</v>
      </c>
      <c r="N26" s="36">
        <f t="shared" si="1"/>
        <v>0</v>
      </c>
      <c r="O26" s="36">
        <f t="shared" si="1"/>
        <v>0</v>
      </c>
      <c r="P26" s="36">
        <f t="shared" si="1"/>
        <v>0</v>
      </c>
      <c r="Q26" s="36">
        <f>Q29+Q32+Q35+Q38+Q41+Q44</f>
        <v>0</v>
      </c>
      <c r="R26" s="36">
        <f aca="true" t="shared" si="2" ref="R26:AC26">R29+R32+R35+R38+R41+R44</f>
        <v>0</v>
      </c>
      <c r="S26" s="36">
        <f t="shared" si="2"/>
        <v>1</v>
      </c>
      <c r="T26" s="36">
        <f t="shared" si="2"/>
        <v>17</v>
      </c>
      <c r="U26" s="36">
        <f t="shared" si="2"/>
        <v>67</v>
      </c>
      <c r="V26" s="36">
        <f t="shared" si="2"/>
        <v>109</v>
      </c>
      <c r="W26" s="36">
        <f t="shared" si="2"/>
        <v>87</v>
      </c>
      <c r="X26" s="36">
        <f t="shared" si="2"/>
        <v>22</v>
      </c>
      <c r="Y26" s="36">
        <f t="shared" si="2"/>
        <v>5</v>
      </c>
      <c r="Z26" s="36">
        <f t="shared" si="2"/>
        <v>37</v>
      </c>
      <c r="AA26" s="36">
        <f t="shared" si="2"/>
        <v>264</v>
      </c>
      <c r="AB26" s="36">
        <f t="shared" si="2"/>
        <v>7</v>
      </c>
      <c r="AC26" s="36">
        <f t="shared" si="2"/>
        <v>0</v>
      </c>
    </row>
    <row r="27" spans="1:29" ht="15.75" customHeight="1">
      <c r="A27" s="530"/>
      <c r="B27" s="526"/>
      <c r="C27" s="79" t="s">
        <v>34</v>
      </c>
      <c r="D27" s="6">
        <f t="shared" si="0"/>
        <v>287</v>
      </c>
      <c r="E27" s="6">
        <f t="shared" si="0"/>
        <v>287</v>
      </c>
      <c r="F27" s="6">
        <f>F30+F33+F36+F39+F42</f>
        <v>0</v>
      </c>
      <c r="G27" s="6">
        <f>(D30*G30+D33*G33+D36*G36+D39*G39+D42*G42+D45*G45)/D27</f>
        <v>42.45644599303136</v>
      </c>
      <c r="H27" s="6">
        <f aca="true" t="shared" si="3" ref="H27:P27">H30+H33+H36+H39+H42</f>
        <v>0</v>
      </c>
      <c r="I27" s="6">
        <f t="shared" si="3"/>
        <v>0</v>
      </c>
      <c r="J27" s="6">
        <f t="shared" si="3"/>
        <v>0</v>
      </c>
      <c r="K27" s="6">
        <f t="shared" si="3"/>
        <v>0</v>
      </c>
      <c r="L27" s="6">
        <f t="shared" si="3"/>
        <v>0</v>
      </c>
      <c r="M27" s="6">
        <f t="shared" si="3"/>
        <v>0</v>
      </c>
      <c r="N27" s="6">
        <f t="shared" si="3"/>
        <v>0</v>
      </c>
      <c r="O27" s="6">
        <f t="shared" si="3"/>
        <v>0</v>
      </c>
      <c r="P27" s="6">
        <f t="shared" si="3"/>
        <v>0</v>
      </c>
      <c r="Q27" s="6">
        <f aca="true" t="shared" si="4" ref="Q27:AC27">Q30+Q33+Q36+Q39+Q42+Q45</f>
        <v>0</v>
      </c>
      <c r="R27" s="6">
        <f t="shared" si="4"/>
        <v>0</v>
      </c>
      <c r="S27" s="6">
        <f t="shared" si="4"/>
        <v>1</v>
      </c>
      <c r="T27" s="6">
        <f t="shared" si="4"/>
        <v>15</v>
      </c>
      <c r="U27" s="6">
        <f t="shared" si="4"/>
        <v>60</v>
      </c>
      <c r="V27" s="6">
        <f t="shared" si="4"/>
        <v>101</v>
      </c>
      <c r="W27" s="6">
        <f t="shared" si="4"/>
        <v>83</v>
      </c>
      <c r="X27" s="6">
        <f t="shared" si="4"/>
        <v>22</v>
      </c>
      <c r="Y27" s="6">
        <f t="shared" si="4"/>
        <v>5</v>
      </c>
      <c r="Z27" s="6">
        <f t="shared" si="4"/>
        <v>33</v>
      </c>
      <c r="AA27" s="6">
        <f t="shared" si="4"/>
        <v>248</v>
      </c>
      <c r="AB27" s="6">
        <f t="shared" si="4"/>
        <v>6</v>
      </c>
      <c r="AC27" s="6">
        <f t="shared" si="4"/>
        <v>0</v>
      </c>
    </row>
    <row r="28" spans="1:29" ht="15.75" customHeight="1">
      <c r="A28" s="530"/>
      <c r="B28" s="526"/>
      <c r="C28" s="79" t="s">
        <v>35</v>
      </c>
      <c r="D28" s="6">
        <f t="shared" si="0"/>
        <v>21</v>
      </c>
      <c r="E28" s="6">
        <f t="shared" si="0"/>
        <v>21</v>
      </c>
      <c r="F28" s="6">
        <f>F31+F34+F37+F40+F43</f>
        <v>0</v>
      </c>
      <c r="G28" s="6">
        <f>(D31*G31+D34*G34+D37*G37+D40*G40+D43*G43+D46*G46)/D28</f>
        <v>40.142857142857146</v>
      </c>
      <c r="H28" s="6">
        <f aca="true" t="shared" si="5" ref="H28:P28">H31+H34+H37+H40+H43</f>
        <v>0</v>
      </c>
      <c r="I28" s="6">
        <f t="shared" si="5"/>
        <v>0</v>
      </c>
      <c r="J28" s="6">
        <f t="shared" si="5"/>
        <v>0</v>
      </c>
      <c r="K28" s="6">
        <f t="shared" si="5"/>
        <v>0</v>
      </c>
      <c r="L28" s="6">
        <f t="shared" si="5"/>
        <v>0</v>
      </c>
      <c r="M28" s="6">
        <f t="shared" si="5"/>
        <v>0</v>
      </c>
      <c r="N28" s="6">
        <f t="shared" si="5"/>
        <v>0</v>
      </c>
      <c r="O28" s="6">
        <f t="shared" si="5"/>
        <v>0</v>
      </c>
      <c r="P28" s="6">
        <f t="shared" si="5"/>
        <v>0</v>
      </c>
      <c r="Q28" s="6">
        <f aca="true" t="shared" si="6" ref="Q28:AC28">Q31+Q34+Q37+Q40+Q43+Q46</f>
        <v>0</v>
      </c>
      <c r="R28" s="6">
        <f t="shared" si="6"/>
        <v>0</v>
      </c>
      <c r="S28" s="6">
        <f t="shared" si="6"/>
        <v>0</v>
      </c>
      <c r="T28" s="6">
        <f t="shared" si="6"/>
        <v>2</v>
      </c>
      <c r="U28" s="6">
        <f t="shared" si="6"/>
        <v>7</v>
      </c>
      <c r="V28" s="6">
        <f t="shared" si="6"/>
        <v>8</v>
      </c>
      <c r="W28" s="6">
        <f t="shared" si="6"/>
        <v>4</v>
      </c>
      <c r="X28" s="6">
        <f t="shared" si="6"/>
        <v>0</v>
      </c>
      <c r="Y28" s="6">
        <f t="shared" si="6"/>
        <v>0</v>
      </c>
      <c r="Z28" s="6">
        <f t="shared" si="6"/>
        <v>4</v>
      </c>
      <c r="AA28" s="6">
        <f t="shared" si="6"/>
        <v>16</v>
      </c>
      <c r="AB28" s="6">
        <f t="shared" si="6"/>
        <v>1</v>
      </c>
      <c r="AC28" s="6">
        <f t="shared" si="6"/>
        <v>0</v>
      </c>
    </row>
    <row r="29" spans="1:29" ht="15.75" customHeight="1">
      <c r="A29" s="530"/>
      <c r="B29" s="485" t="s">
        <v>199</v>
      </c>
      <c r="C29" s="112" t="s">
        <v>116</v>
      </c>
      <c r="D29" s="36">
        <v>19</v>
      </c>
      <c r="E29" s="36">
        <v>19</v>
      </c>
      <c r="F29" s="36">
        <v>0</v>
      </c>
      <c r="G29" s="36">
        <v>39</v>
      </c>
      <c r="H29" s="36"/>
      <c r="I29" s="36"/>
      <c r="J29" s="36"/>
      <c r="K29" s="36"/>
      <c r="L29" s="36"/>
      <c r="M29" s="36"/>
      <c r="N29" s="36"/>
      <c r="O29" s="36"/>
      <c r="P29" s="36"/>
      <c r="Q29" s="36">
        <v>0</v>
      </c>
      <c r="R29" s="36">
        <v>0</v>
      </c>
      <c r="S29" s="36">
        <v>0</v>
      </c>
      <c r="T29" s="36">
        <v>0</v>
      </c>
      <c r="U29" s="36">
        <v>11</v>
      </c>
      <c r="V29" s="36">
        <v>8</v>
      </c>
      <c r="W29" s="36">
        <v>0</v>
      </c>
      <c r="X29" s="36">
        <v>0</v>
      </c>
      <c r="Y29" s="36">
        <v>0</v>
      </c>
      <c r="Z29" s="36">
        <v>0</v>
      </c>
      <c r="AA29" s="36">
        <v>19</v>
      </c>
      <c r="AB29" s="36">
        <v>0</v>
      </c>
      <c r="AC29" s="36">
        <v>0</v>
      </c>
    </row>
    <row r="30" spans="1:29" ht="15.75" customHeight="1">
      <c r="A30" s="530"/>
      <c r="B30" s="486"/>
      <c r="C30" s="79" t="s">
        <v>34</v>
      </c>
      <c r="D30" s="30">
        <v>19</v>
      </c>
      <c r="E30" s="30">
        <v>19</v>
      </c>
      <c r="F30" s="30">
        <v>0</v>
      </c>
      <c r="G30" s="30">
        <v>39</v>
      </c>
      <c r="H30" s="30"/>
      <c r="I30" s="30"/>
      <c r="J30" s="30"/>
      <c r="K30" s="30"/>
      <c r="L30" s="30"/>
      <c r="M30" s="30"/>
      <c r="N30" s="30"/>
      <c r="O30" s="30"/>
      <c r="P30" s="30"/>
      <c r="Q30" s="30">
        <v>0</v>
      </c>
      <c r="R30" s="30">
        <v>0</v>
      </c>
      <c r="S30" s="30">
        <v>0</v>
      </c>
      <c r="T30" s="30">
        <v>0</v>
      </c>
      <c r="U30" s="30">
        <v>11</v>
      </c>
      <c r="V30" s="30">
        <v>8</v>
      </c>
      <c r="W30" s="30">
        <v>0</v>
      </c>
      <c r="X30" s="30">
        <v>0</v>
      </c>
      <c r="Y30" s="30">
        <v>0</v>
      </c>
      <c r="Z30" s="30">
        <v>0</v>
      </c>
      <c r="AA30" s="30">
        <v>19</v>
      </c>
      <c r="AB30" s="30">
        <v>0</v>
      </c>
      <c r="AC30" s="30">
        <v>0</v>
      </c>
    </row>
    <row r="31" spans="1:29" ht="15.75" customHeight="1">
      <c r="A31" s="530"/>
      <c r="B31" s="495"/>
      <c r="C31" s="79" t="s">
        <v>35</v>
      </c>
      <c r="D31" s="30">
        <v>0</v>
      </c>
      <c r="E31" s="30">
        <v>0</v>
      </c>
      <c r="F31" s="30">
        <v>0</v>
      </c>
      <c r="G31" s="30">
        <v>0</v>
      </c>
      <c r="H31" s="30"/>
      <c r="I31" s="30"/>
      <c r="J31" s="30"/>
      <c r="K31" s="30"/>
      <c r="L31" s="30"/>
      <c r="M31" s="30"/>
      <c r="N31" s="30"/>
      <c r="O31" s="30"/>
      <c r="P31" s="30"/>
      <c r="Q31" s="30">
        <v>0</v>
      </c>
      <c r="R31" s="30">
        <v>0</v>
      </c>
      <c r="S31" s="30">
        <v>0</v>
      </c>
      <c r="T31" s="30">
        <v>0</v>
      </c>
      <c r="U31" s="30">
        <v>0</v>
      </c>
      <c r="V31" s="30">
        <v>0</v>
      </c>
      <c r="W31" s="30">
        <v>0</v>
      </c>
      <c r="X31" s="30">
        <v>0</v>
      </c>
      <c r="Y31" s="30">
        <v>0</v>
      </c>
      <c r="Z31" s="30">
        <v>0</v>
      </c>
      <c r="AA31" s="30">
        <v>0</v>
      </c>
      <c r="AB31" s="30">
        <v>0</v>
      </c>
      <c r="AC31" s="30">
        <v>0</v>
      </c>
    </row>
    <row r="32" spans="1:29" ht="15.75" customHeight="1">
      <c r="A32" s="530"/>
      <c r="B32" s="485" t="s">
        <v>203</v>
      </c>
      <c r="C32" s="112" t="s">
        <v>116</v>
      </c>
      <c r="D32" s="36">
        <v>89</v>
      </c>
      <c r="E32" s="36">
        <v>89</v>
      </c>
      <c r="F32" s="36">
        <v>0</v>
      </c>
      <c r="G32" s="36">
        <v>39</v>
      </c>
      <c r="H32" s="36"/>
      <c r="I32" s="36"/>
      <c r="J32" s="36"/>
      <c r="K32" s="36"/>
      <c r="L32" s="36"/>
      <c r="M32" s="36"/>
      <c r="N32" s="36"/>
      <c r="O32" s="36"/>
      <c r="P32" s="36"/>
      <c r="Q32" s="36">
        <v>0</v>
      </c>
      <c r="R32" s="36">
        <v>0</v>
      </c>
      <c r="S32" s="36">
        <v>0</v>
      </c>
      <c r="T32" s="36">
        <v>3</v>
      </c>
      <c r="U32" s="36">
        <v>17</v>
      </c>
      <c r="V32" s="36">
        <v>43</v>
      </c>
      <c r="W32" s="36">
        <v>21</v>
      </c>
      <c r="X32" s="36">
        <v>4</v>
      </c>
      <c r="Y32" s="36">
        <v>1</v>
      </c>
      <c r="Z32" s="36">
        <v>3</v>
      </c>
      <c r="AA32" s="36">
        <v>84</v>
      </c>
      <c r="AB32" s="36">
        <v>2</v>
      </c>
      <c r="AC32" s="36">
        <v>0</v>
      </c>
    </row>
    <row r="33" spans="1:29" ht="15.75" customHeight="1">
      <c r="A33" s="530"/>
      <c r="B33" s="486"/>
      <c r="C33" s="79" t="s">
        <v>34</v>
      </c>
      <c r="D33" s="30">
        <v>87</v>
      </c>
      <c r="E33" s="30">
        <v>87</v>
      </c>
      <c r="F33" s="30">
        <v>0</v>
      </c>
      <c r="G33" s="30">
        <v>42</v>
      </c>
      <c r="H33" s="30"/>
      <c r="I33" s="30"/>
      <c r="J33" s="30"/>
      <c r="K33" s="30"/>
      <c r="L33" s="30"/>
      <c r="M33" s="30"/>
      <c r="N33" s="30"/>
      <c r="O33" s="30"/>
      <c r="P33" s="30"/>
      <c r="Q33" s="30">
        <v>0</v>
      </c>
      <c r="R33" s="30">
        <v>0</v>
      </c>
      <c r="S33" s="30">
        <v>0</v>
      </c>
      <c r="T33" s="30">
        <v>2</v>
      </c>
      <c r="U33" s="30">
        <v>17</v>
      </c>
      <c r="V33" s="30">
        <v>42</v>
      </c>
      <c r="W33" s="30">
        <v>21</v>
      </c>
      <c r="X33" s="30">
        <v>4</v>
      </c>
      <c r="Y33" s="30">
        <v>1</v>
      </c>
      <c r="Z33" s="30">
        <v>3</v>
      </c>
      <c r="AA33" s="30">
        <v>82</v>
      </c>
      <c r="AB33" s="30">
        <v>2</v>
      </c>
      <c r="AC33" s="30">
        <v>0</v>
      </c>
    </row>
    <row r="34" spans="1:29" ht="15.75" customHeight="1">
      <c r="A34" s="530"/>
      <c r="B34" s="495"/>
      <c r="C34" s="79" t="s">
        <v>35</v>
      </c>
      <c r="D34" s="30">
        <v>2</v>
      </c>
      <c r="E34" s="30">
        <v>2</v>
      </c>
      <c r="F34" s="30">
        <v>0</v>
      </c>
      <c r="G34" s="30">
        <v>36</v>
      </c>
      <c r="H34" s="30"/>
      <c r="I34" s="30"/>
      <c r="J34" s="30"/>
      <c r="K34" s="30"/>
      <c r="L34" s="30"/>
      <c r="M34" s="30"/>
      <c r="N34" s="30"/>
      <c r="O34" s="30"/>
      <c r="P34" s="30"/>
      <c r="Q34" s="30">
        <v>0</v>
      </c>
      <c r="R34" s="30">
        <v>0</v>
      </c>
      <c r="S34" s="30">
        <v>0</v>
      </c>
      <c r="T34" s="30">
        <v>1</v>
      </c>
      <c r="U34" s="30">
        <v>0</v>
      </c>
      <c r="V34" s="30">
        <v>1</v>
      </c>
      <c r="W34" s="30">
        <v>0</v>
      </c>
      <c r="X34" s="30">
        <v>0</v>
      </c>
      <c r="Y34" s="30">
        <v>0</v>
      </c>
      <c r="Z34" s="30">
        <v>0</v>
      </c>
      <c r="AA34" s="30">
        <v>2</v>
      </c>
      <c r="AB34" s="30">
        <v>0</v>
      </c>
      <c r="AC34" s="30">
        <v>0</v>
      </c>
    </row>
    <row r="35" spans="1:29" ht="15.75" customHeight="1">
      <c r="A35" s="534" t="s">
        <v>371</v>
      </c>
      <c r="B35" s="486" t="s">
        <v>204</v>
      </c>
      <c r="C35" s="112" t="s">
        <v>116</v>
      </c>
      <c r="D35" s="36">
        <v>59</v>
      </c>
      <c r="E35" s="36">
        <v>59</v>
      </c>
      <c r="F35" s="36">
        <v>0</v>
      </c>
      <c r="G35" s="36">
        <v>37</v>
      </c>
      <c r="H35" s="36"/>
      <c r="I35" s="36"/>
      <c r="J35" s="36"/>
      <c r="K35" s="36"/>
      <c r="L35" s="36"/>
      <c r="M35" s="36"/>
      <c r="N35" s="36"/>
      <c r="O35" s="36"/>
      <c r="P35" s="36"/>
      <c r="Q35" s="36">
        <v>0</v>
      </c>
      <c r="R35" s="36">
        <v>0</v>
      </c>
      <c r="S35" s="36">
        <v>0</v>
      </c>
      <c r="T35" s="36">
        <v>2</v>
      </c>
      <c r="U35" s="36">
        <v>18</v>
      </c>
      <c r="V35" s="36">
        <v>23</v>
      </c>
      <c r="W35" s="36">
        <v>15</v>
      </c>
      <c r="X35" s="36">
        <v>1</v>
      </c>
      <c r="Y35" s="36">
        <v>0</v>
      </c>
      <c r="Z35" s="36">
        <v>8</v>
      </c>
      <c r="AA35" s="36">
        <v>50</v>
      </c>
      <c r="AB35" s="36">
        <v>1</v>
      </c>
      <c r="AC35" s="36">
        <v>0</v>
      </c>
    </row>
    <row r="36" spans="1:29" ht="15.75" customHeight="1">
      <c r="A36" s="534"/>
      <c r="B36" s="486"/>
      <c r="C36" s="79" t="s">
        <v>34</v>
      </c>
      <c r="D36" s="30">
        <v>58</v>
      </c>
      <c r="E36" s="30">
        <v>58</v>
      </c>
      <c r="F36" s="30">
        <v>0</v>
      </c>
      <c r="G36" s="30">
        <v>41</v>
      </c>
      <c r="H36" s="30"/>
      <c r="I36" s="30"/>
      <c r="J36" s="30"/>
      <c r="K36" s="30"/>
      <c r="L36" s="30"/>
      <c r="M36" s="30"/>
      <c r="N36" s="30"/>
      <c r="O36" s="30"/>
      <c r="P36" s="30"/>
      <c r="Q36" s="30">
        <v>0</v>
      </c>
      <c r="R36" s="30">
        <v>0</v>
      </c>
      <c r="S36" s="30">
        <v>0</v>
      </c>
      <c r="T36" s="30">
        <v>1</v>
      </c>
      <c r="U36" s="30">
        <v>18</v>
      </c>
      <c r="V36" s="30">
        <v>23</v>
      </c>
      <c r="W36" s="30">
        <v>15</v>
      </c>
      <c r="X36" s="30">
        <v>1</v>
      </c>
      <c r="Y36" s="30">
        <v>0</v>
      </c>
      <c r="Z36" s="30">
        <v>8</v>
      </c>
      <c r="AA36" s="30">
        <v>50</v>
      </c>
      <c r="AB36" s="30">
        <v>0</v>
      </c>
      <c r="AC36" s="30">
        <v>0</v>
      </c>
    </row>
    <row r="37" spans="1:29" ht="15.75" customHeight="1">
      <c r="A37" s="534"/>
      <c r="B37" s="486"/>
      <c r="C37" s="79" t="s">
        <v>35</v>
      </c>
      <c r="D37" s="30">
        <v>1</v>
      </c>
      <c r="E37" s="30">
        <v>1</v>
      </c>
      <c r="F37" s="30">
        <v>0</v>
      </c>
      <c r="G37" s="30">
        <v>33</v>
      </c>
      <c r="H37" s="30"/>
      <c r="I37" s="30"/>
      <c r="J37" s="30"/>
      <c r="K37" s="30"/>
      <c r="L37" s="30"/>
      <c r="M37" s="30"/>
      <c r="N37" s="30"/>
      <c r="O37" s="30"/>
      <c r="P37" s="30"/>
      <c r="Q37" s="30">
        <v>0</v>
      </c>
      <c r="R37" s="30">
        <v>0</v>
      </c>
      <c r="S37" s="30">
        <v>0</v>
      </c>
      <c r="T37" s="30">
        <v>1</v>
      </c>
      <c r="U37" s="30">
        <v>0</v>
      </c>
      <c r="V37" s="30">
        <v>0</v>
      </c>
      <c r="W37" s="30">
        <v>0</v>
      </c>
      <c r="X37" s="30">
        <v>0</v>
      </c>
      <c r="Y37" s="30">
        <v>0</v>
      </c>
      <c r="Z37" s="30">
        <v>0</v>
      </c>
      <c r="AA37" s="30">
        <v>0</v>
      </c>
      <c r="AB37" s="30">
        <v>1</v>
      </c>
      <c r="AC37" s="30">
        <v>0</v>
      </c>
    </row>
    <row r="38" spans="1:29" ht="15.75" customHeight="1">
      <c r="A38" s="534"/>
      <c r="B38" s="482" t="s">
        <v>299</v>
      </c>
      <c r="C38" s="112" t="s">
        <v>116</v>
      </c>
      <c r="D38" s="36">
        <v>1</v>
      </c>
      <c r="E38" s="36">
        <v>1</v>
      </c>
      <c r="F38" s="36">
        <v>0</v>
      </c>
      <c r="G38" s="36">
        <v>44</v>
      </c>
      <c r="H38" s="36"/>
      <c r="I38" s="36"/>
      <c r="J38" s="36"/>
      <c r="K38" s="36"/>
      <c r="L38" s="36"/>
      <c r="M38" s="36"/>
      <c r="N38" s="36"/>
      <c r="O38" s="36"/>
      <c r="P38" s="36"/>
      <c r="Q38" s="36">
        <v>0</v>
      </c>
      <c r="R38" s="36">
        <v>0</v>
      </c>
      <c r="S38" s="36">
        <v>0</v>
      </c>
      <c r="T38" s="36">
        <v>0</v>
      </c>
      <c r="U38" s="36">
        <v>0</v>
      </c>
      <c r="V38" s="36">
        <v>1</v>
      </c>
      <c r="W38" s="36">
        <v>0</v>
      </c>
      <c r="X38" s="36">
        <v>0</v>
      </c>
      <c r="Y38" s="36">
        <v>0</v>
      </c>
      <c r="Z38" s="36">
        <v>1</v>
      </c>
      <c r="AA38" s="36">
        <v>0</v>
      </c>
      <c r="AB38" s="36">
        <v>0</v>
      </c>
      <c r="AC38" s="36">
        <v>0</v>
      </c>
    </row>
    <row r="39" spans="1:29" ht="15.75" customHeight="1">
      <c r="A39" s="534"/>
      <c r="B39" s="483"/>
      <c r="C39" s="79" t="s">
        <v>34</v>
      </c>
      <c r="D39" s="30">
        <v>1</v>
      </c>
      <c r="E39" s="30">
        <v>1</v>
      </c>
      <c r="F39" s="30">
        <v>0</v>
      </c>
      <c r="G39" s="30">
        <v>44</v>
      </c>
      <c r="H39" s="30"/>
      <c r="I39" s="30"/>
      <c r="J39" s="30"/>
      <c r="K39" s="30"/>
      <c r="L39" s="30"/>
      <c r="M39" s="30"/>
      <c r="N39" s="30"/>
      <c r="O39" s="30"/>
      <c r="P39" s="30"/>
      <c r="Q39" s="30">
        <v>0</v>
      </c>
      <c r="R39" s="30">
        <v>0</v>
      </c>
      <c r="S39" s="30">
        <v>0</v>
      </c>
      <c r="T39" s="30">
        <v>0</v>
      </c>
      <c r="U39" s="30">
        <v>0</v>
      </c>
      <c r="V39" s="30">
        <v>1</v>
      </c>
      <c r="W39" s="30">
        <v>0</v>
      </c>
      <c r="X39" s="30">
        <v>0</v>
      </c>
      <c r="Y39" s="30">
        <v>0</v>
      </c>
      <c r="Z39" s="30">
        <v>1</v>
      </c>
      <c r="AA39" s="30">
        <v>0</v>
      </c>
      <c r="AB39" s="30">
        <v>0</v>
      </c>
      <c r="AC39" s="30">
        <v>0</v>
      </c>
    </row>
    <row r="40" spans="1:29" ht="15.75" customHeight="1">
      <c r="A40" s="534"/>
      <c r="B40" s="484"/>
      <c r="C40" s="79" t="s">
        <v>35</v>
      </c>
      <c r="D40" s="30">
        <v>0</v>
      </c>
      <c r="E40" s="30">
        <v>0</v>
      </c>
      <c r="F40" s="30">
        <v>0</v>
      </c>
      <c r="G40" s="30">
        <v>0</v>
      </c>
      <c r="H40" s="30"/>
      <c r="I40" s="30"/>
      <c r="J40" s="30"/>
      <c r="K40" s="30"/>
      <c r="L40" s="30"/>
      <c r="M40" s="30"/>
      <c r="N40" s="30"/>
      <c r="O40" s="30"/>
      <c r="P40" s="30"/>
      <c r="Q40" s="30">
        <v>0</v>
      </c>
      <c r="R40" s="30">
        <v>0</v>
      </c>
      <c r="S40" s="30">
        <v>0</v>
      </c>
      <c r="T40" s="30">
        <v>0</v>
      </c>
      <c r="U40" s="30">
        <v>0</v>
      </c>
      <c r="V40" s="30">
        <v>0</v>
      </c>
      <c r="W40" s="30">
        <v>0</v>
      </c>
      <c r="X40" s="30">
        <v>0</v>
      </c>
      <c r="Y40" s="30">
        <v>0</v>
      </c>
      <c r="Z40" s="30">
        <v>0</v>
      </c>
      <c r="AA40" s="30">
        <v>0</v>
      </c>
      <c r="AB40" s="30">
        <v>0</v>
      </c>
      <c r="AC40" s="30">
        <v>0</v>
      </c>
    </row>
    <row r="41" spans="1:29" ht="15.75" customHeight="1">
      <c r="A41" s="534"/>
      <c r="B41" s="526" t="s">
        <v>145</v>
      </c>
      <c r="C41" s="112" t="s">
        <v>116</v>
      </c>
      <c r="D41" s="36">
        <v>67</v>
      </c>
      <c r="E41" s="36">
        <v>67</v>
      </c>
      <c r="F41" s="36">
        <v>0</v>
      </c>
      <c r="G41" s="36">
        <v>43</v>
      </c>
      <c r="H41" s="36"/>
      <c r="I41" s="36"/>
      <c r="J41" s="36"/>
      <c r="K41" s="36"/>
      <c r="L41" s="36"/>
      <c r="M41" s="36"/>
      <c r="N41" s="36"/>
      <c r="O41" s="36"/>
      <c r="P41" s="36"/>
      <c r="Q41" s="36">
        <v>0</v>
      </c>
      <c r="R41" s="36">
        <v>0</v>
      </c>
      <c r="S41" s="36">
        <v>1</v>
      </c>
      <c r="T41" s="36">
        <v>4</v>
      </c>
      <c r="U41" s="36">
        <v>10</v>
      </c>
      <c r="V41" s="36">
        <v>19</v>
      </c>
      <c r="W41" s="36">
        <v>23</v>
      </c>
      <c r="X41" s="36">
        <v>7</v>
      </c>
      <c r="Y41" s="36">
        <v>3</v>
      </c>
      <c r="Z41" s="36">
        <v>12</v>
      </c>
      <c r="AA41" s="36">
        <v>53</v>
      </c>
      <c r="AB41" s="36">
        <v>2</v>
      </c>
      <c r="AC41" s="36">
        <v>0</v>
      </c>
    </row>
    <row r="42" spans="1:29" ht="15.75" customHeight="1">
      <c r="A42" s="534"/>
      <c r="B42" s="526"/>
      <c r="C42" s="79" t="s">
        <v>34</v>
      </c>
      <c r="D42" s="30">
        <v>57</v>
      </c>
      <c r="E42" s="30">
        <v>57</v>
      </c>
      <c r="F42" s="30">
        <v>0</v>
      </c>
      <c r="G42" s="30">
        <v>44</v>
      </c>
      <c r="H42" s="30"/>
      <c r="I42" s="30"/>
      <c r="J42" s="30"/>
      <c r="K42" s="30"/>
      <c r="L42" s="30"/>
      <c r="M42" s="30"/>
      <c r="N42" s="30"/>
      <c r="O42" s="30"/>
      <c r="P42" s="30"/>
      <c r="Q42" s="30">
        <v>0</v>
      </c>
      <c r="R42" s="30">
        <v>0</v>
      </c>
      <c r="S42" s="30">
        <v>1</v>
      </c>
      <c r="T42" s="30">
        <v>4</v>
      </c>
      <c r="U42" s="30">
        <v>7</v>
      </c>
      <c r="V42" s="30">
        <v>14</v>
      </c>
      <c r="W42" s="30">
        <v>21</v>
      </c>
      <c r="X42" s="30">
        <v>7</v>
      </c>
      <c r="Y42" s="30">
        <v>3</v>
      </c>
      <c r="Z42" s="30">
        <v>10</v>
      </c>
      <c r="AA42" s="30">
        <v>45</v>
      </c>
      <c r="AB42" s="30">
        <v>2</v>
      </c>
      <c r="AC42" s="30">
        <v>0</v>
      </c>
    </row>
    <row r="43" spans="1:29" ht="15.75" customHeight="1">
      <c r="A43" s="534"/>
      <c r="B43" s="526"/>
      <c r="C43" s="79" t="s">
        <v>35</v>
      </c>
      <c r="D43" s="30">
        <v>10</v>
      </c>
      <c r="E43" s="30">
        <v>10</v>
      </c>
      <c r="F43" s="30">
        <v>0</v>
      </c>
      <c r="G43" s="30">
        <v>41</v>
      </c>
      <c r="H43" s="30"/>
      <c r="I43" s="30"/>
      <c r="J43" s="30"/>
      <c r="K43" s="30"/>
      <c r="L43" s="30"/>
      <c r="M43" s="30"/>
      <c r="N43" s="30"/>
      <c r="O43" s="30"/>
      <c r="P43" s="30"/>
      <c r="Q43" s="30">
        <v>0</v>
      </c>
      <c r="R43" s="30">
        <v>0</v>
      </c>
      <c r="S43" s="30">
        <v>0</v>
      </c>
      <c r="T43" s="30">
        <v>0</v>
      </c>
      <c r="U43" s="30">
        <v>3</v>
      </c>
      <c r="V43" s="30">
        <v>5</v>
      </c>
      <c r="W43" s="30">
        <v>2</v>
      </c>
      <c r="X43" s="30">
        <v>0</v>
      </c>
      <c r="Y43" s="30">
        <v>0</v>
      </c>
      <c r="Z43" s="30">
        <v>2</v>
      </c>
      <c r="AA43" s="30">
        <v>8</v>
      </c>
      <c r="AB43" s="30">
        <v>0</v>
      </c>
      <c r="AC43" s="30">
        <v>0</v>
      </c>
    </row>
    <row r="44" spans="1:29" ht="15.75">
      <c r="A44" s="534"/>
      <c r="B44" s="526" t="s">
        <v>525</v>
      </c>
      <c r="C44" s="112" t="s">
        <v>116</v>
      </c>
      <c r="D44" s="341">
        <v>73</v>
      </c>
      <c r="E44" s="341">
        <v>73</v>
      </c>
      <c r="F44" s="341">
        <v>0</v>
      </c>
      <c r="G44" s="341">
        <v>43</v>
      </c>
      <c r="H44" s="345"/>
      <c r="I44" s="345"/>
      <c r="J44" s="345"/>
      <c r="K44" s="345"/>
      <c r="L44" s="345"/>
      <c r="M44" s="345"/>
      <c r="N44" s="345"/>
      <c r="O44" s="345"/>
      <c r="P44" s="345"/>
      <c r="Q44" s="341">
        <v>0</v>
      </c>
      <c r="R44" s="341">
        <v>0</v>
      </c>
      <c r="S44" s="341">
        <v>0</v>
      </c>
      <c r="T44" s="341">
        <v>8</v>
      </c>
      <c r="U44" s="341">
        <v>11</v>
      </c>
      <c r="V44" s="341">
        <v>15</v>
      </c>
      <c r="W44" s="341">
        <v>28</v>
      </c>
      <c r="X44" s="341">
        <v>10</v>
      </c>
      <c r="Y44" s="341">
        <v>1</v>
      </c>
      <c r="Z44" s="341">
        <v>13</v>
      </c>
      <c r="AA44" s="341">
        <v>58</v>
      </c>
      <c r="AB44" s="341">
        <v>2</v>
      </c>
      <c r="AC44" s="341">
        <v>0</v>
      </c>
    </row>
    <row r="45" spans="1:29" ht="15.75">
      <c r="A45" s="534"/>
      <c r="B45" s="526"/>
      <c r="C45" s="79" t="s">
        <v>34</v>
      </c>
      <c r="D45" s="342">
        <v>65</v>
      </c>
      <c r="E45" s="342">
        <v>65</v>
      </c>
      <c r="F45" s="342">
        <v>0</v>
      </c>
      <c r="G45" s="342">
        <v>44</v>
      </c>
      <c r="H45" s="346"/>
      <c r="I45" s="346"/>
      <c r="J45" s="346"/>
      <c r="K45" s="346"/>
      <c r="L45" s="346"/>
      <c r="M45" s="346"/>
      <c r="N45" s="346"/>
      <c r="O45" s="346"/>
      <c r="P45" s="346"/>
      <c r="Q45" s="342">
        <v>0</v>
      </c>
      <c r="R45" s="342">
        <v>0</v>
      </c>
      <c r="S45" s="342">
        <v>0</v>
      </c>
      <c r="T45" s="342">
        <v>8</v>
      </c>
      <c r="U45" s="342">
        <v>7</v>
      </c>
      <c r="V45" s="342">
        <v>13</v>
      </c>
      <c r="W45" s="342">
        <v>26</v>
      </c>
      <c r="X45" s="342">
        <v>10</v>
      </c>
      <c r="Y45" s="342">
        <v>1</v>
      </c>
      <c r="Z45" s="342">
        <v>11</v>
      </c>
      <c r="AA45" s="342">
        <v>52</v>
      </c>
      <c r="AB45" s="342">
        <v>2</v>
      </c>
      <c r="AC45" s="342">
        <v>0</v>
      </c>
    </row>
    <row r="46" spans="1:29" ht="15.75">
      <c r="A46" s="534"/>
      <c r="B46" s="526"/>
      <c r="C46" s="79" t="s">
        <v>35</v>
      </c>
      <c r="D46" s="343">
        <v>8</v>
      </c>
      <c r="E46" s="343">
        <v>8</v>
      </c>
      <c r="F46" s="343">
        <v>0</v>
      </c>
      <c r="G46" s="343">
        <v>41</v>
      </c>
      <c r="H46" s="347"/>
      <c r="I46" s="347"/>
      <c r="J46" s="347"/>
      <c r="K46" s="347"/>
      <c r="L46" s="347"/>
      <c r="M46" s="347"/>
      <c r="N46" s="347"/>
      <c r="O46" s="347"/>
      <c r="P46" s="347"/>
      <c r="Q46" s="343">
        <v>0</v>
      </c>
      <c r="R46" s="343">
        <v>0</v>
      </c>
      <c r="S46" s="343">
        <v>0</v>
      </c>
      <c r="T46" s="343">
        <v>0</v>
      </c>
      <c r="U46" s="343">
        <v>4</v>
      </c>
      <c r="V46" s="343">
        <v>2</v>
      </c>
      <c r="W46" s="343">
        <v>2</v>
      </c>
      <c r="X46" s="343">
        <v>0</v>
      </c>
      <c r="Y46" s="343">
        <v>0</v>
      </c>
      <c r="Z46" s="343">
        <v>2</v>
      </c>
      <c r="AA46" s="343">
        <v>6</v>
      </c>
      <c r="AB46" s="343">
        <v>0</v>
      </c>
      <c r="AC46" s="343">
        <v>0</v>
      </c>
    </row>
    <row r="49" spans="1:29" ht="15.75">
      <c r="A49" s="467" t="str">
        <f>"-"&amp;Sheet1!D10&amp;"-"</f>
        <v>-76-</v>
      </c>
      <c r="B49" s="467"/>
      <c r="C49" s="467"/>
      <c r="D49" s="467"/>
      <c r="E49" s="467"/>
      <c r="F49" s="467"/>
      <c r="G49" s="467"/>
      <c r="H49" s="467"/>
      <c r="I49" s="467"/>
      <c r="J49" s="467"/>
      <c r="K49" s="467"/>
      <c r="L49" s="467"/>
      <c r="M49" s="467"/>
      <c r="N49" s="467"/>
      <c r="O49" s="467"/>
      <c r="P49" s="467"/>
      <c r="Q49" s="467"/>
      <c r="R49" s="467"/>
      <c r="S49" s="467"/>
      <c r="T49" s="467" t="str">
        <f>"-"&amp;Sheet1!E10&amp;"-"</f>
        <v>-77-</v>
      </c>
      <c r="U49" s="467"/>
      <c r="V49" s="467"/>
      <c r="W49" s="467"/>
      <c r="X49" s="467"/>
      <c r="Y49" s="467"/>
      <c r="Z49" s="467"/>
      <c r="AA49" s="467"/>
      <c r="AB49" s="467"/>
      <c r="AC49" s="467"/>
    </row>
  </sheetData>
  <sheetProtection/>
  <mergeCells count="31">
    <mergeCell ref="A1:S1"/>
    <mergeCell ref="T3:Y3"/>
    <mergeCell ref="T1:AC1"/>
    <mergeCell ref="A2:R2"/>
    <mergeCell ref="T2:Z2"/>
    <mergeCell ref="Z3:AC3"/>
    <mergeCell ref="A3:C4"/>
    <mergeCell ref="AB2:AC2"/>
    <mergeCell ref="A17:A25"/>
    <mergeCell ref="B8:B10"/>
    <mergeCell ref="A5:A16"/>
    <mergeCell ref="A49:S49"/>
    <mergeCell ref="A35:A46"/>
    <mergeCell ref="B11:B13"/>
    <mergeCell ref="B5:B7"/>
    <mergeCell ref="B32:B34"/>
    <mergeCell ref="A26:A34"/>
    <mergeCell ref="B23:B25"/>
    <mergeCell ref="B20:B22"/>
    <mergeCell ref="B14:B16"/>
    <mergeCell ref="B17:B19"/>
    <mergeCell ref="D3:F3"/>
    <mergeCell ref="B38:B40"/>
    <mergeCell ref="Q3:S3"/>
    <mergeCell ref="G3:G4"/>
    <mergeCell ref="T49:AC49"/>
    <mergeCell ref="B41:B43"/>
    <mergeCell ref="B26:B28"/>
    <mergeCell ref="B29:B31"/>
    <mergeCell ref="B44:B46"/>
    <mergeCell ref="B35:B37"/>
  </mergeCells>
  <printOptions/>
  <pageMargins left="0.7086614173228347" right="0.7086614173228347" top="0.7480314960629921" bottom="0.7480314960629921" header="0.31496062992125984" footer="0.31496062992125984"/>
  <pageSetup fitToWidth="2" horizontalDpi="600" verticalDpi="600" orientation="portrait" pageOrder="overThenDown" paperSize="8" scale="130" r:id="rId1"/>
  <colBreaks count="1" manualBreakCount="1">
    <brk id="19" max="65535" man="1"/>
  </colBreaks>
</worksheet>
</file>

<file path=xl/worksheets/sheet2.xml><?xml version="1.0" encoding="utf-8"?>
<worksheet xmlns="http://schemas.openxmlformats.org/spreadsheetml/2006/main" xmlns:r="http://schemas.openxmlformats.org/officeDocument/2006/relationships">
  <dimension ref="A1:K53"/>
  <sheetViews>
    <sheetView tabSelected="1" view="pageBreakPreview" zoomScale="60" zoomScalePageLayoutView="0" workbookViewId="0" topLeftCell="A1">
      <selection activeCell="A1" sqref="A1:K1"/>
    </sheetView>
  </sheetViews>
  <sheetFormatPr defaultColWidth="9.00390625" defaultRowHeight="16.5"/>
  <cols>
    <col min="1" max="1" width="2.125" style="24" customWidth="1"/>
    <col min="2" max="2" width="9.00390625" style="24" customWidth="1"/>
    <col min="3" max="4" width="3.50390625" style="24" customWidth="1"/>
    <col min="5" max="5" width="4.50390625" style="24" customWidth="1"/>
    <col min="6" max="6" width="11.625" style="23" customWidth="1"/>
    <col min="7" max="7" width="12.25390625" style="24" customWidth="1"/>
    <col min="8" max="8" width="9.125" style="46" bestFit="1" customWidth="1"/>
    <col min="9" max="9" width="9.375" style="46" bestFit="1" customWidth="1"/>
    <col min="10" max="10" width="9.50390625" style="46" customWidth="1"/>
    <col min="11" max="11" width="11.625" style="23" customWidth="1"/>
    <col min="12" max="16384" width="9.00390625" style="23" customWidth="1"/>
  </cols>
  <sheetData>
    <row r="1" spans="1:11" ht="12.75" customHeight="1">
      <c r="A1" s="382" t="s">
        <v>625</v>
      </c>
      <c r="B1" s="382"/>
      <c r="C1" s="382"/>
      <c r="D1" s="382"/>
      <c r="E1" s="382"/>
      <c r="F1" s="382"/>
      <c r="G1" s="382"/>
      <c r="H1" s="382"/>
      <c r="I1" s="382"/>
      <c r="J1" s="382"/>
      <c r="K1" s="382"/>
    </row>
    <row r="2" spans="1:11" ht="12.75" customHeight="1">
      <c r="A2" s="383" t="s">
        <v>574</v>
      </c>
      <c r="B2" s="383"/>
      <c r="C2" s="383"/>
      <c r="D2" s="383"/>
      <c r="E2" s="383"/>
      <c r="F2" s="383"/>
      <c r="G2" s="383"/>
      <c r="H2" s="383"/>
      <c r="I2" s="383"/>
      <c r="J2" s="383"/>
      <c r="K2" s="383"/>
    </row>
    <row r="3" spans="1:11" ht="12" customHeight="1">
      <c r="A3" s="429" t="s">
        <v>576</v>
      </c>
      <c r="B3" s="429"/>
      <c r="C3" s="429"/>
      <c r="D3" s="429"/>
      <c r="E3" s="429"/>
      <c r="F3" s="429"/>
      <c r="G3" s="429"/>
      <c r="H3" s="429"/>
      <c r="I3" s="429"/>
      <c r="J3" s="429"/>
      <c r="K3" s="429"/>
    </row>
    <row r="4" spans="1:11" ht="12" customHeight="1">
      <c r="A4" s="417">
        <v>2013</v>
      </c>
      <c r="B4" s="417"/>
      <c r="C4" s="417"/>
      <c r="D4" s="417"/>
      <c r="E4" s="417"/>
      <c r="F4" s="417"/>
      <c r="G4" s="417"/>
      <c r="H4" s="417"/>
      <c r="I4" s="417"/>
      <c r="J4" s="417"/>
      <c r="K4" s="417"/>
    </row>
    <row r="5" spans="1:11" s="26" customFormat="1" ht="16.5" customHeight="1">
      <c r="A5" s="439" t="s">
        <v>577</v>
      </c>
      <c r="B5" s="439"/>
      <c r="C5" s="439"/>
      <c r="D5" s="439"/>
      <c r="E5" s="439"/>
      <c r="F5" s="439"/>
      <c r="G5" s="440"/>
      <c r="H5" s="443" t="s">
        <v>578</v>
      </c>
      <c r="I5" s="443" t="s">
        <v>579</v>
      </c>
      <c r="J5" s="428" t="s">
        <v>580</v>
      </c>
      <c r="K5" s="393" t="s">
        <v>581</v>
      </c>
    </row>
    <row r="6" spans="1:11" s="27" customFormat="1" ht="24.75" customHeight="1">
      <c r="A6" s="441"/>
      <c r="B6" s="441"/>
      <c r="C6" s="441"/>
      <c r="D6" s="441"/>
      <c r="E6" s="441"/>
      <c r="F6" s="441"/>
      <c r="G6" s="442"/>
      <c r="H6" s="444"/>
      <c r="I6" s="444"/>
      <c r="J6" s="428"/>
      <c r="K6" s="394"/>
    </row>
    <row r="7" spans="1:11" s="26" customFormat="1" ht="14.25">
      <c r="A7" s="395" t="s">
        <v>582</v>
      </c>
      <c r="B7" s="395"/>
      <c r="C7" s="396"/>
      <c r="D7" s="396"/>
      <c r="E7" s="396"/>
      <c r="F7" s="397"/>
      <c r="G7" s="81" t="s">
        <v>583</v>
      </c>
      <c r="H7" s="91">
        <f>'11'!H7+'12'!H7+'13'!H7</f>
        <v>266477</v>
      </c>
      <c r="I7" s="91">
        <f>'11'!I7+'12'!I7+'13'!I7</f>
        <v>11281667</v>
      </c>
      <c r="J7" s="91">
        <f>'11'!J7+'12'!J7+'13'!J7</f>
        <v>38670112</v>
      </c>
      <c r="K7" s="374">
        <f>J7/H7</f>
        <v>145.11613385020095</v>
      </c>
    </row>
    <row r="8" spans="1:11" s="26" customFormat="1" ht="14.25">
      <c r="A8" s="398"/>
      <c r="B8" s="398"/>
      <c r="C8" s="398"/>
      <c r="D8" s="398"/>
      <c r="E8" s="398"/>
      <c r="F8" s="399"/>
      <c r="G8" s="82" t="s">
        <v>584</v>
      </c>
      <c r="H8" s="92">
        <f>'11'!H8+'12'!H8+'13'!H8</f>
        <v>151215</v>
      </c>
      <c r="I8" s="92">
        <f>'11'!I8+'12'!I8+'13'!I8</f>
        <v>6782781</v>
      </c>
      <c r="J8" s="92">
        <f>'11'!J8+'12'!J8+'13'!J8</f>
        <v>24006203</v>
      </c>
      <c r="K8" s="374">
        <f aca="true" t="shared" si="0" ref="K8:K36">J8/H8</f>
        <v>158.75543431537878</v>
      </c>
    </row>
    <row r="9" spans="1:11" s="26" customFormat="1" ht="14.25">
      <c r="A9" s="400"/>
      <c r="B9" s="400"/>
      <c r="C9" s="400"/>
      <c r="D9" s="400"/>
      <c r="E9" s="400"/>
      <c r="F9" s="401"/>
      <c r="G9" s="82" t="s">
        <v>585</v>
      </c>
      <c r="H9" s="92">
        <f>'11'!H9+'12'!H9+'13'!H9</f>
        <v>115262</v>
      </c>
      <c r="I9" s="92">
        <f>'11'!I9+'12'!I9+'13'!I9</f>
        <v>4498886</v>
      </c>
      <c r="J9" s="92">
        <f>'11'!J9+'12'!J9+'13'!J9</f>
        <v>14663909</v>
      </c>
      <c r="K9" s="374">
        <f t="shared" si="0"/>
        <v>127.22240634380802</v>
      </c>
    </row>
    <row r="10" spans="1:11" s="26" customFormat="1" ht="15" customHeight="1">
      <c r="A10" s="412" t="s">
        <v>586</v>
      </c>
      <c r="B10" s="447" t="s">
        <v>587</v>
      </c>
      <c r="C10" s="439"/>
      <c r="D10" s="439"/>
      <c r="E10" s="439"/>
      <c r="F10" s="440"/>
      <c r="G10" s="344" t="s">
        <v>583</v>
      </c>
      <c r="H10" s="117">
        <f>H22+'[1]差異計算'!H3</f>
        <v>264552</v>
      </c>
      <c r="I10" s="92">
        <f>'11'!I10+'12'!I10+'13'!I10</f>
        <v>8022129</v>
      </c>
      <c r="J10" s="92">
        <f>'11'!J10+'12'!J10+'13'!J10</f>
        <v>29378017</v>
      </c>
      <c r="K10" s="374">
        <f t="shared" si="0"/>
        <v>111.04817578396685</v>
      </c>
    </row>
    <row r="11" spans="1:11" s="26" customFormat="1" ht="15" customHeight="1">
      <c r="A11" s="413"/>
      <c r="B11" s="448"/>
      <c r="C11" s="449"/>
      <c r="D11" s="449"/>
      <c r="E11" s="449"/>
      <c r="F11" s="450"/>
      <c r="G11" s="355" t="s">
        <v>584</v>
      </c>
      <c r="H11" s="117">
        <f>H23+'[1]差異計算'!H4</f>
        <v>150126</v>
      </c>
      <c r="I11" s="92">
        <f>'11'!I11+'12'!I11+'13'!I11</f>
        <v>4881733</v>
      </c>
      <c r="J11" s="92">
        <f>'11'!J11+'12'!J11+'13'!J11</f>
        <v>18605152</v>
      </c>
      <c r="K11" s="374">
        <f t="shared" si="0"/>
        <v>123.93024526064772</v>
      </c>
    </row>
    <row r="12" spans="1:11" s="26" customFormat="1" ht="15" customHeight="1">
      <c r="A12" s="413"/>
      <c r="B12" s="448"/>
      <c r="C12" s="449"/>
      <c r="D12" s="449"/>
      <c r="E12" s="449"/>
      <c r="F12" s="450"/>
      <c r="G12" s="355" t="s">
        <v>585</v>
      </c>
      <c r="H12" s="117">
        <f>H24+'[1]差異計算'!H5</f>
        <v>114426</v>
      </c>
      <c r="I12" s="92">
        <f>'11'!I12+'12'!I12+'13'!I12</f>
        <v>3140396</v>
      </c>
      <c r="J12" s="92">
        <f>'11'!J12+'12'!J12+'13'!J12</f>
        <v>10772865</v>
      </c>
      <c r="K12" s="374">
        <f t="shared" si="0"/>
        <v>94.14700330344502</v>
      </c>
    </row>
    <row r="13" spans="1:11" s="26" customFormat="1" ht="15" customHeight="1">
      <c r="A13" s="413"/>
      <c r="B13" s="451" t="s">
        <v>588</v>
      </c>
      <c r="C13" s="430" t="s">
        <v>648</v>
      </c>
      <c r="D13" s="431"/>
      <c r="E13" s="431"/>
      <c r="F13" s="432"/>
      <c r="G13" s="356" t="s">
        <v>589</v>
      </c>
      <c r="H13" s="117">
        <f>'12'!H13+'13'!H13</f>
        <v>13254</v>
      </c>
      <c r="I13" s="92">
        <f>'12'!I13+'13'!I13</f>
        <v>13254</v>
      </c>
      <c r="J13" s="92">
        <f>'12'!J13+'13'!J13</f>
        <v>3794432</v>
      </c>
      <c r="K13" s="374">
        <f t="shared" si="0"/>
        <v>286.28580051305266</v>
      </c>
    </row>
    <row r="14" spans="1:11" s="26" customFormat="1" ht="15" customHeight="1">
      <c r="A14" s="413"/>
      <c r="B14" s="451"/>
      <c r="C14" s="433"/>
      <c r="D14" s="434"/>
      <c r="E14" s="434"/>
      <c r="F14" s="435"/>
      <c r="G14" s="355" t="s">
        <v>584</v>
      </c>
      <c r="H14" s="117">
        <f>'12'!H14+'13'!H14</f>
        <v>6447</v>
      </c>
      <c r="I14" s="92">
        <f>'12'!I14+'13'!I14</f>
        <v>6447</v>
      </c>
      <c r="J14" s="92">
        <f>'12'!J14+'13'!J14</f>
        <v>2083005</v>
      </c>
      <c r="K14" s="374">
        <f t="shared" si="0"/>
        <v>323.09678920428104</v>
      </c>
    </row>
    <row r="15" spans="1:11" s="26" customFormat="1" ht="15" customHeight="1">
      <c r="A15" s="413"/>
      <c r="B15" s="451"/>
      <c r="C15" s="436"/>
      <c r="D15" s="437"/>
      <c r="E15" s="437"/>
      <c r="F15" s="438"/>
      <c r="G15" s="355" t="s">
        <v>585</v>
      </c>
      <c r="H15" s="117">
        <f>'12'!H15+'13'!H15</f>
        <v>6807</v>
      </c>
      <c r="I15" s="92">
        <f>'12'!I15+'13'!I15</f>
        <v>6807</v>
      </c>
      <c r="J15" s="92">
        <f>'12'!J15+'13'!J15</f>
        <v>1711427</v>
      </c>
      <c r="K15" s="374">
        <f t="shared" si="0"/>
        <v>251.42162479800206</v>
      </c>
    </row>
    <row r="16" spans="1:11" s="26" customFormat="1" ht="15" customHeight="1">
      <c r="A16" s="445" t="s">
        <v>210</v>
      </c>
      <c r="B16" s="451" t="s">
        <v>590</v>
      </c>
      <c r="C16" s="384" t="s">
        <v>647</v>
      </c>
      <c r="D16" s="385"/>
      <c r="E16" s="385"/>
      <c r="F16" s="386"/>
      <c r="G16" s="356" t="s">
        <v>589</v>
      </c>
      <c r="H16" s="117">
        <f>'11'!H16+'12'!H16+'13'!H16</f>
        <v>4026</v>
      </c>
      <c r="I16" s="92">
        <f>'11'!I16+'12'!I16+'13'!I16</f>
        <v>4026</v>
      </c>
      <c r="J16" s="92">
        <f>'11'!J16+'12'!J16+'13'!J16</f>
        <v>560583</v>
      </c>
      <c r="K16" s="374">
        <f t="shared" si="0"/>
        <v>139.24068554396422</v>
      </c>
    </row>
    <row r="17" spans="1:11" s="26" customFormat="1" ht="15" customHeight="1">
      <c r="A17" s="445"/>
      <c r="B17" s="451"/>
      <c r="C17" s="387"/>
      <c r="D17" s="388"/>
      <c r="E17" s="388"/>
      <c r="F17" s="389"/>
      <c r="G17" s="355" t="s">
        <v>584</v>
      </c>
      <c r="H17" s="117">
        <f>'11'!H17+'12'!H17+'13'!H17</f>
        <v>2474</v>
      </c>
      <c r="I17" s="92">
        <f>'11'!I17+'12'!I17+'13'!I17</f>
        <v>2474</v>
      </c>
      <c r="J17" s="92">
        <f>'11'!J17+'12'!J17+'13'!J17</f>
        <v>344783</v>
      </c>
      <c r="K17" s="374">
        <f t="shared" si="0"/>
        <v>139.36257073565076</v>
      </c>
    </row>
    <row r="18" spans="1:11" s="26" customFormat="1" ht="15" customHeight="1">
      <c r="A18" s="445"/>
      <c r="B18" s="451"/>
      <c r="C18" s="390"/>
      <c r="D18" s="391"/>
      <c r="E18" s="391"/>
      <c r="F18" s="392"/>
      <c r="G18" s="355" t="s">
        <v>585</v>
      </c>
      <c r="H18" s="117">
        <f>'11'!H18+'12'!H18+'13'!H18</f>
        <v>1552</v>
      </c>
      <c r="I18" s="92">
        <f>'11'!I18+'12'!I18+'13'!I18</f>
        <v>1552</v>
      </c>
      <c r="J18" s="92">
        <f>'11'!J18+'12'!J18+'13'!J18</f>
        <v>215800</v>
      </c>
      <c r="K18" s="374">
        <f t="shared" si="0"/>
        <v>139.0463917525773</v>
      </c>
    </row>
    <row r="19" spans="1:11" s="26" customFormat="1" ht="15" customHeight="1">
      <c r="A19" s="445"/>
      <c r="B19" s="451"/>
      <c r="C19" s="430" t="s">
        <v>646</v>
      </c>
      <c r="D19" s="431"/>
      <c r="E19" s="431"/>
      <c r="F19" s="432"/>
      <c r="G19" s="356" t="s">
        <v>589</v>
      </c>
      <c r="H19" s="118">
        <v>40</v>
      </c>
      <c r="I19" s="88">
        <v>40</v>
      </c>
      <c r="J19" s="88">
        <v>8000</v>
      </c>
      <c r="K19" s="375">
        <f t="shared" si="0"/>
        <v>200</v>
      </c>
    </row>
    <row r="20" spans="1:11" s="26" customFormat="1" ht="15" customHeight="1">
      <c r="A20" s="445"/>
      <c r="B20" s="451"/>
      <c r="C20" s="433"/>
      <c r="D20" s="434"/>
      <c r="E20" s="434"/>
      <c r="F20" s="435"/>
      <c r="G20" s="355" t="s">
        <v>584</v>
      </c>
      <c r="H20" s="118">
        <v>25</v>
      </c>
      <c r="I20" s="88">
        <v>25</v>
      </c>
      <c r="J20" s="88">
        <v>5000</v>
      </c>
      <c r="K20" s="375">
        <f t="shared" si="0"/>
        <v>200</v>
      </c>
    </row>
    <row r="21" spans="1:11" s="26" customFormat="1" ht="15" customHeight="1">
      <c r="A21" s="445"/>
      <c r="B21" s="451"/>
      <c r="C21" s="436"/>
      <c r="D21" s="437"/>
      <c r="E21" s="437"/>
      <c r="F21" s="438"/>
      <c r="G21" s="355" t="s">
        <v>585</v>
      </c>
      <c r="H21" s="118">
        <v>15</v>
      </c>
      <c r="I21" s="88">
        <v>15</v>
      </c>
      <c r="J21" s="88">
        <v>3000</v>
      </c>
      <c r="K21" s="375">
        <f t="shared" si="0"/>
        <v>200</v>
      </c>
    </row>
    <row r="22" spans="1:11" s="26" customFormat="1" ht="15" customHeight="1">
      <c r="A22" s="445"/>
      <c r="B22" s="418" t="s">
        <v>591</v>
      </c>
      <c r="C22" s="419"/>
      <c r="D22" s="419"/>
      <c r="E22" s="419"/>
      <c r="F22" s="420"/>
      <c r="G22" s="356" t="s">
        <v>589</v>
      </c>
      <c r="H22" s="117">
        <f>'11'!H22+'12'!H19+'13'!H19</f>
        <v>264163</v>
      </c>
      <c r="I22" s="92">
        <f>'11'!I22+'12'!I19+'13'!I19</f>
        <v>8004809</v>
      </c>
      <c r="J22" s="92">
        <f>'11'!J22+'12'!J19+'13'!J19</f>
        <v>25015002</v>
      </c>
      <c r="K22" s="374">
        <f t="shared" si="0"/>
        <v>94.69532826323142</v>
      </c>
    </row>
    <row r="23" spans="1:11" s="26" customFormat="1" ht="15" customHeight="1">
      <c r="A23" s="445"/>
      <c r="B23" s="421"/>
      <c r="C23" s="422"/>
      <c r="D23" s="422"/>
      <c r="E23" s="422"/>
      <c r="F23" s="423"/>
      <c r="G23" s="355" t="s">
        <v>584</v>
      </c>
      <c r="H23" s="117">
        <f>'11'!H23+'12'!H20+'13'!H20</f>
        <v>149962</v>
      </c>
      <c r="I23" s="92">
        <f>'11'!I23+'12'!I20+'13'!I20</f>
        <v>4872787</v>
      </c>
      <c r="J23" s="92">
        <f>'11'!J23+'12'!J20+'13'!J20</f>
        <v>16172364</v>
      </c>
      <c r="K23" s="374">
        <f t="shared" si="0"/>
        <v>107.84308024699591</v>
      </c>
    </row>
    <row r="24" spans="1:11" s="26" customFormat="1" ht="15" customHeight="1">
      <c r="A24" s="446"/>
      <c r="B24" s="424"/>
      <c r="C24" s="425"/>
      <c r="D24" s="425"/>
      <c r="E24" s="425"/>
      <c r="F24" s="426"/>
      <c r="G24" s="355" t="s">
        <v>585</v>
      </c>
      <c r="H24" s="117">
        <f>'11'!H24+'12'!H21+'13'!H21</f>
        <v>114201</v>
      </c>
      <c r="I24" s="92">
        <f>'11'!I24+'12'!I21+'13'!I21</f>
        <v>3132022</v>
      </c>
      <c r="J24" s="92">
        <f>'11'!J24+'12'!J21+'13'!J21</f>
        <v>8842638</v>
      </c>
      <c r="K24" s="374">
        <f t="shared" si="0"/>
        <v>77.43047784170017</v>
      </c>
    </row>
    <row r="25" spans="1:11" s="26" customFormat="1" ht="15" customHeight="1">
      <c r="A25" s="404" t="s">
        <v>592</v>
      </c>
      <c r="B25" s="405"/>
      <c r="C25" s="384" t="s">
        <v>593</v>
      </c>
      <c r="D25" s="385"/>
      <c r="E25" s="385"/>
      <c r="F25" s="386"/>
      <c r="G25" s="344" t="s">
        <v>583</v>
      </c>
      <c r="H25" s="117">
        <f>'11'!H25+'12'!H22+'13'!H22</f>
        <v>6104</v>
      </c>
      <c r="I25" s="92">
        <f>'11'!I25+'12'!I22+'13'!I22</f>
        <v>19825</v>
      </c>
      <c r="J25" s="92">
        <f>'11'!J25+'12'!J22+'13'!J22</f>
        <v>1480661</v>
      </c>
      <c r="K25" s="374">
        <f t="shared" si="0"/>
        <v>242.57224770642202</v>
      </c>
    </row>
    <row r="26" spans="1:11" s="26" customFormat="1" ht="15" customHeight="1">
      <c r="A26" s="406"/>
      <c r="B26" s="407"/>
      <c r="C26" s="387"/>
      <c r="D26" s="388"/>
      <c r="E26" s="388"/>
      <c r="F26" s="389"/>
      <c r="G26" s="355" t="s">
        <v>584</v>
      </c>
      <c r="H26" s="117">
        <f>'11'!H26+'12'!H23+'13'!H23</f>
        <v>2698</v>
      </c>
      <c r="I26" s="92">
        <f>'11'!I26+'12'!I23+'13'!I23</f>
        <v>9834</v>
      </c>
      <c r="J26" s="92">
        <f>'11'!J26+'12'!J23+'13'!J23</f>
        <v>750210</v>
      </c>
      <c r="K26" s="374">
        <f t="shared" si="0"/>
        <v>278.06152705707933</v>
      </c>
    </row>
    <row r="27" spans="1:11" s="26" customFormat="1" ht="15" customHeight="1">
      <c r="A27" s="406"/>
      <c r="B27" s="407"/>
      <c r="C27" s="390"/>
      <c r="D27" s="391"/>
      <c r="E27" s="391"/>
      <c r="F27" s="392"/>
      <c r="G27" s="355" t="s">
        <v>585</v>
      </c>
      <c r="H27" s="117">
        <f>'11'!H27+'12'!H24+'13'!H24</f>
        <v>3406</v>
      </c>
      <c r="I27" s="92">
        <f>'11'!I27+'12'!I24+'13'!I24</f>
        <v>9991</v>
      </c>
      <c r="J27" s="92">
        <f>'11'!J27+'12'!J24+'13'!J24</f>
        <v>730451</v>
      </c>
      <c r="K27" s="374">
        <f t="shared" si="0"/>
        <v>214.46007046388726</v>
      </c>
    </row>
    <row r="28" spans="1:11" s="28" customFormat="1" ht="15" customHeight="1">
      <c r="A28" s="406"/>
      <c r="B28" s="407"/>
      <c r="C28" s="384" t="s">
        <v>594</v>
      </c>
      <c r="D28" s="385"/>
      <c r="E28" s="385"/>
      <c r="F28" s="386"/>
      <c r="G28" s="356" t="s">
        <v>589</v>
      </c>
      <c r="H28" s="117">
        <f>'11'!H28+'12'!H25+'13'!H25</f>
        <v>6078</v>
      </c>
      <c r="I28" s="92">
        <f>'11'!I28+'12'!I25+'13'!I25</f>
        <v>19792</v>
      </c>
      <c r="J28" s="92">
        <f>'11'!J28+'12'!J25+'13'!J25</f>
        <v>1461803</v>
      </c>
      <c r="K28" s="374">
        <f t="shared" si="0"/>
        <v>240.50723922342877</v>
      </c>
    </row>
    <row r="29" spans="1:11" s="28" customFormat="1" ht="15" customHeight="1">
      <c r="A29" s="406"/>
      <c r="B29" s="407"/>
      <c r="C29" s="387"/>
      <c r="D29" s="388"/>
      <c r="E29" s="388"/>
      <c r="F29" s="389"/>
      <c r="G29" s="355" t="s">
        <v>584</v>
      </c>
      <c r="H29" s="117">
        <f>'11'!H29+'12'!H26+'13'!H26</f>
        <v>2686</v>
      </c>
      <c r="I29" s="92">
        <f>'11'!I29+'12'!I26+'13'!I26</f>
        <v>9816</v>
      </c>
      <c r="J29" s="92">
        <f>'11'!J29+'12'!J26+'13'!J26</f>
        <v>738774</v>
      </c>
      <c r="K29" s="374">
        <f t="shared" si="0"/>
        <v>275.0461653015637</v>
      </c>
    </row>
    <row r="30" spans="1:11" s="28" customFormat="1" ht="15" customHeight="1">
      <c r="A30" s="406"/>
      <c r="B30" s="407"/>
      <c r="C30" s="390"/>
      <c r="D30" s="391"/>
      <c r="E30" s="391"/>
      <c r="F30" s="392"/>
      <c r="G30" s="355" t="s">
        <v>585</v>
      </c>
      <c r="H30" s="117">
        <f>'11'!H30+'12'!H27+'13'!H27</f>
        <v>3392</v>
      </c>
      <c r="I30" s="92">
        <f>'11'!I30+'12'!I27+'13'!I27</f>
        <v>9976</v>
      </c>
      <c r="J30" s="92">
        <f>'11'!J30+'12'!J27+'13'!J27</f>
        <v>723029</v>
      </c>
      <c r="K30" s="374">
        <f t="shared" si="0"/>
        <v>213.15713443396226</v>
      </c>
    </row>
    <row r="31" spans="1:11" s="26" customFormat="1" ht="15" customHeight="1">
      <c r="A31" s="406"/>
      <c r="B31" s="407"/>
      <c r="C31" s="384" t="s">
        <v>595</v>
      </c>
      <c r="D31" s="385"/>
      <c r="E31" s="385"/>
      <c r="F31" s="386"/>
      <c r="G31" s="356" t="s">
        <v>589</v>
      </c>
      <c r="H31" s="117">
        <f>'11'!H31+'12'!H28+'13'!H28</f>
        <v>26</v>
      </c>
      <c r="I31" s="92">
        <f>'11'!I31+'12'!I28+'13'!I28</f>
        <v>33</v>
      </c>
      <c r="J31" s="92">
        <f>'11'!J31+'12'!J28+'13'!J28</f>
        <v>18858</v>
      </c>
      <c r="K31" s="374">
        <f t="shared" si="0"/>
        <v>725.3076923076923</v>
      </c>
    </row>
    <row r="32" spans="1:11" s="26" customFormat="1" ht="15" customHeight="1">
      <c r="A32" s="406"/>
      <c r="B32" s="407"/>
      <c r="C32" s="387"/>
      <c r="D32" s="388"/>
      <c r="E32" s="388"/>
      <c r="F32" s="389"/>
      <c r="G32" s="355" t="s">
        <v>584</v>
      </c>
      <c r="H32" s="117">
        <f>'11'!H32+'12'!H29+'13'!H29</f>
        <v>12</v>
      </c>
      <c r="I32" s="92">
        <f>'11'!I32+'12'!I29+'13'!I29</f>
        <v>18</v>
      </c>
      <c r="J32" s="92">
        <f>'11'!J32+'12'!J29+'13'!J29</f>
        <v>11436</v>
      </c>
      <c r="K32" s="374">
        <f t="shared" si="0"/>
        <v>953</v>
      </c>
    </row>
    <row r="33" spans="1:11" s="26" customFormat="1" ht="15" customHeight="1">
      <c r="A33" s="408"/>
      <c r="B33" s="409"/>
      <c r="C33" s="390"/>
      <c r="D33" s="391"/>
      <c r="E33" s="391"/>
      <c r="F33" s="392"/>
      <c r="G33" s="355" t="s">
        <v>585</v>
      </c>
      <c r="H33" s="117">
        <f>'11'!H33+'12'!H30+'13'!H30</f>
        <v>14</v>
      </c>
      <c r="I33" s="92">
        <f>'11'!I33+'12'!I30+'13'!I30</f>
        <v>15</v>
      </c>
      <c r="J33" s="92">
        <f>'11'!J33+'12'!J30+'13'!J30</f>
        <v>7422</v>
      </c>
      <c r="K33" s="374">
        <f t="shared" si="0"/>
        <v>530.1428571428571</v>
      </c>
    </row>
    <row r="34" spans="1:11" s="47" customFormat="1" ht="15" customHeight="1">
      <c r="A34" s="385" t="s">
        <v>596</v>
      </c>
      <c r="B34" s="385"/>
      <c r="C34" s="385"/>
      <c r="D34" s="385"/>
      <c r="E34" s="385"/>
      <c r="F34" s="386"/>
      <c r="G34" s="344" t="s">
        <v>583</v>
      </c>
      <c r="H34" s="117">
        <f>'11'!H34+'12'!H31+'13'!H31</f>
        <v>245203</v>
      </c>
      <c r="I34" s="92">
        <f>'11'!I34+'12'!I31+'13'!I31</f>
        <v>3239713</v>
      </c>
      <c r="J34" s="92">
        <f>'11'!J34+'12'!J31+'13'!J31</f>
        <v>7811434</v>
      </c>
      <c r="K34" s="374">
        <f t="shared" si="0"/>
        <v>31.85700827477641</v>
      </c>
    </row>
    <row r="35" spans="1:11" s="47" customFormat="1" ht="15" customHeight="1">
      <c r="A35" s="388"/>
      <c r="B35" s="388"/>
      <c r="C35" s="388"/>
      <c r="D35" s="388"/>
      <c r="E35" s="388"/>
      <c r="F35" s="389"/>
      <c r="G35" s="355" t="s">
        <v>584</v>
      </c>
      <c r="H35" s="117">
        <f>'11'!H35+'12'!H32+'13'!H32</f>
        <v>137700</v>
      </c>
      <c r="I35" s="92">
        <f>'11'!I35+'12'!I32+'13'!I32</f>
        <v>1891214</v>
      </c>
      <c r="J35" s="92">
        <f>'11'!J35+'12'!J32+'13'!J32</f>
        <v>4650841</v>
      </c>
      <c r="K35" s="374">
        <f t="shared" si="0"/>
        <v>33.775170660856936</v>
      </c>
    </row>
    <row r="36" spans="1:11" s="47" customFormat="1" ht="15" customHeight="1">
      <c r="A36" s="391"/>
      <c r="B36" s="391"/>
      <c r="C36" s="391"/>
      <c r="D36" s="391"/>
      <c r="E36" s="391"/>
      <c r="F36" s="392"/>
      <c r="G36" s="355" t="s">
        <v>585</v>
      </c>
      <c r="H36" s="357">
        <f>'11'!H36+'12'!H33+'13'!H33</f>
        <v>107503</v>
      </c>
      <c r="I36" s="93">
        <f>'11'!I36+'12'!I33+'13'!I33</f>
        <v>1348499</v>
      </c>
      <c r="J36" s="93">
        <f>'11'!J36+'12'!J33+'13'!J33</f>
        <v>3160593</v>
      </c>
      <c r="K36" s="376">
        <f t="shared" si="0"/>
        <v>29.400044649916747</v>
      </c>
    </row>
    <row r="37" spans="1:11" s="47" customFormat="1" ht="12.75" customHeight="1">
      <c r="A37" s="414" t="s">
        <v>597</v>
      </c>
      <c r="B37" s="414"/>
      <c r="C37" s="414"/>
      <c r="D37" s="414"/>
      <c r="E37" s="414"/>
      <c r="F37" s="414"/>
      <c r="G37" s="414"/>
      <c r="H37" s="415"/>
      <c r="I37" s="415"/>
      <c r="J37" s="415"/>
      <c r="K37" s="414"/>
    </row>
    <row r="38" spans="1:11" s="47" customFormat="1" ht="24" customHeight="1">
      <c r="A38" s="415" t="s">
        <v>598</v>
      </c>
      <c r="B38" s="415"/>
      <c r="C38" s="415"/>
      <c r="D38" s="415"/>
      <c r="E38" s="415"/>
      <c r="F38" s="415"/>
      <c r="G38" s="415"/>
      <c r="H38" s="415"/>
      <c r="I38" s="415"/>
      <c r="J38" s="415"/>
      <c r="K38" s="415"/>
    </row>
    <row r="39" spans="1:11" s="47" customFormat="1" ht="22.5" customHeight="1">
      <c r="A39" s="416" t="s">
        <v>599</v>
      </c>
      <c r="B39" s="416"/>
      <c r="C39" s="416"/>
      <c r="D39" s="416"/>
      <c r="E39" s="416"/>
      <c r="F39" s="416"/>
      <c r="G39" s="416"/>
      <c r="H39" s="416"/>
      <c r="I39" s="416"/>
      <c r="J39" s="416"/>
      <c r="K39" s="416"/>
    </row>
    <row r="40" spans="1:11" s="47" customFormat="1" ht="12" customHeight="1" hidden="1">
      <c r="A40" s="427" t="s">
        <v>600</v>
      </c>
      <c r="B40" s="427"/>
      <c r="C40" s="427"/>
      <c r="D40" s="427"/>
      <c r="E40" s="427"/>
      <c r="F40" s="427"/>
      <c r="G40" s="427"/>
      <c r="H40" s="427"/>
      <c r="I40" s="427"/>
      <c r="J40" s="427"/>
      <c r="K40" s="149"/>
    </row>
    <row r="41" spans="1:11" s="47" customFormat="1" ht="12" customHeight="1" hidden="1">
      <c r="A41" s="427" t="s">
        <v>601</v>
      </c>
      <c r="B41" s="427"/>
      <c r="C41" s="427"/>
      <c r="D41" s="427"/>
      <c r="E41" s="427"/>
      <c r="F41" s="427"/>
      <c r="G41" s="427"/>
      <c r="H41" s="427"/>
      <c r="I41" s="427"/>
      <c r="J41" s="427"/>
      <c r="K41" s="149"/>
    </row>
    <row r="42" spans="1:11" s="47" customFormat="1" ht="12" customHeight="1" hidden="1">
      <c r="A42" s="403" t="s">
        <v>602</v>
      </c>
      <c r="B42" s="403"/>
      <c r="C42" s="403"/>
      <c r="D42" s="403"/>
      <c r="E42" s="403"/>
      <c r="F42" s="403"/>
      <c r="G42" s="403"/>
      <c r="H42" s="403"/>
      <c r="I42" s="403"/>
      <c r="J42" s="403"/>
      <c r="K42" s="149"/>
    </row>
    <row r="43" spans="1:11" s="47" customFormat="1" ht="14.25" customHeight="1" hidden="1">
      <c r="A43" s="403" t="s">
        <v>603</v>
      </c>
      <c r="B43" s="403"/>
      <c r="C43" s="403"/>
      <c r="D43" s="403"/>
      <c r="E43" s="403"/>
      <c r="F43" s="403"/>
      <c r="G43" s="403"/>
      <c r="H43" s="403"/>
      <c r="I43" s="403"/>
      <c r="J43" s="403"/>
      <c r="K43" s="149"/>
    </row>
    <row r="44" spans="1:11" s="47" customFormat="1" ht="12" customHeight="1" hidden="1">
      <c r="A44" s="403" t="s">
        <v>604</v>
      </c>
      <c r="B44" s="403"/>
      <c r="C44" s="403"/>
      <c r="D44" s="403"/>
      <c r="E44" s="403"/>
      <c r="F44" s="403"/>
      <c r="G44" s="403"/>
      <c r="H44" s="403"/>
      <c r="I44" s="403"/>
      <c r="J44" s="403"/>
      <c r="K44" s="149"/>
    </row>
    <row r="45" spans="1:11" s="47" customFormat="1" ht="12" customHeight="1" hidden="1">
      <c r="A45" s="403" t="s">
        <v>605</v>
      </c>
      <c r="B45" s="403"/>
      <c r="C45" s="403"/>
      <c r="D45" s="403"/>
      <c r="E45" s="403"/>
      <c r="F45" s="403"/>
      <c r="G45" s="403"/>
      <c r="H45" s="403"/>
      <c r="I45" s="403"/>
      <c r="J45" s="403"/>
      <c r="K45" s="149"/>
    </row>
    <row r="46" spans="1:11" s="47" customFormat="1" ht="12" customHeight="1" hidden="1">
      <c r="A46" s="403" t="s">
        <v>606</v>
      </c>
      <c r="B46" s="403"/>
      <c r="C46" s="403"/>
      <c r="D46" s="403"/>
      <c r="E46" s="403"/>
      <c r="F46" s="403"/>
      <c r="G46" s="403"/>
      <c r="H46" s="403"/>
      <c r="I46" s="403"/>
      <c r="J46" s="403"/>
      <c r="K46" s="149"/>
    </row>
    <row r="47" spans="1:11" s="47" customFormat="1" ht="12" customHeight="1" hidden="1">
      <c r="A47" s="411" t="s">
        <v>607</v>
      </c>
      <c r="B47" s="411"/>
      <c r="C47" s="411"/>
      <c r="D47" s="411"/>
      <c r="E47" s="411"/>
      <c r="F47" s="411"/>
      <c r="G47" s="411"/>
      <c r="H47" s="411"/>
      <c r="I47" s="411"/>
      <c r="J47" s="411"/>
      <c r="K47" s="149"/>
    </row>
    <row r="48" spans="1:11" ht="24.75" customHeight="1">
      <c r="A48" s="410" t="s">
        <v>608</v>
      </c>
      <c r="B48" s="410"/>
      <c r="C48" s="410"/>
      <c r="D48" s="410"/>
      <c r="E48" s="410"/>
      <c r="F48" s="410"/>
      <c r="G48" s="410"/>
      <c r="H48" s="410"/>
      <c r="I48" s="410"/>
      <c r="J48" s="410"/>
      <c r="K48" s="410"/>
    </row>
    <row r="49" spans="1:11" ht="24" customHeight="1">
      <c r="A49" s="410" t="s">
        <v>609</v>
      </c>
      <c r="B49" s="410"/>
      <c r="C49" s="410"/>
      <c r="D49" s="410"/>
      <c r="E49" s="410"/>
      <c r="F49" s="410"/>
      <c r="G49" s="410"/>
      <c r="H49" s="410"/>
      <c r="I49" s="410"/>
      <c r="J49" s="410"/>
      <c r="K49" s="410"/>
    </row>
    <row r="50" spans="1:11" ht="44.25" customHeight="1">
      <c r="A50" s="410" t="s">
        <v>610</v>
      </c>
      <c r="B50" s="410"/>
      <c r="C50" s="410"/>
      <c r="D50" s="410"/>
      <c r="E50" s="410"/>
      <c r="F50" s="410"/>
      <c r="G50" s="410"/>
      <c r="H50" s="410"/>
      <c r="I50" s="410"/>
      <c r="J50" s="410"/>
      <c r="K50" s="410"/>
    </row>
    <row r="51" spans="1:11" ht="24" customHeight="1">
      <c r="A51" s="410" t="s">
        <v>611</v>
      </c>
      <c r="B51" s="410"/>
      <c r="C51" s="410"/>
      <c r="D51" s="410"/>
      <c r="E51" s="410"/>
      <c r="F51" s="410"/>
      <c r="G51" s="410"/>
      <c r="H51" s="410"/>
      <c r="I51" s="410"/>
      <c r="J51" s="410"/>
      <c r="K51" s="410"/>
    </row>
    <row r="52" spans="1:11" ht="66.75" customHeight="1">
      <c r="A52" s="410" t="s">
        <v>612</v>
      </c>
      <c r="B52" s="410"/>
      <c r="C52" s="410"/>
      <c r="D52" s="410"/>
      <c r="E52" s="410"/>
      <c r="F52" s="410"/>
      <c r="G52" s="410"/>
      <c r="H52" s="410"/>
      <c r="I52" s="410"/>
      <c r="J52" s="410"/>
      <c r="K52" s="410"/>
    </row>
    <row r="53" spans="1:11" ht="16.5">
      <c r="A53" s="402" t="str">
        <f>"-"&amp;Sheet1!B1&amp;"-"</f>
        <v>-46-</v>
      </c>
      <c r="B53" s="402"/>
      <c r="C53" s="402"/>
      <c r="D53" s="402"/>
      <c r="E53" s="402"/>
      <c r="F53" s="402"/>
      <c r="G53" s="402"/>
      <c r="H53" s="402"/>
      <c r="I53" s="402"/>
      <c r="J53" s="402"/>
      <c r="K53" s="402"/>
    </row>
  </sheetData>
  <sheetProtection/>
  <mergeCells count="41">
    <mergeCell ref="B16:B21"/>
    <mergeCell ref="A40:J40"/>
    <mergeCell ref="A41:J41"/>
    <mergeCell ref="J5:J6"/>
    <mergeCell ref="A3:K3"/>
    <mergeCell ref="C13:F15"/>
    <mergeCell ref="A5:G6"/>
    <mergeCell ref="H5:H6"/>
    <mergeCell ref="I5:I6"/>
    <mergeCell ref="A16:A24"/>
    <mergeCell ref="C19:F21"/>
    <mergeCell ref="A10:A15"/>
    <mergeCell ref="A34:F36"/>
    <mergeCell ref="A37:K37"/>
    <mergeCell ref="A38:K38"/>
    <mergeCell ref="A39:K39"/>
    <mergeCell ref="A4:K4"/>
    <mergeCell ref="B22:F24"/>
    <mergeCell ref="C28:F30"/>
    <mergeCell ref="B10:F12"/>
    <mergeCell ref="B13:B15"/>
    <mergeCell ref="C25:F27"/>
    <mergeCell ref="A52:K52"/>
    <mergeCell ref="A42:J42"/>
    <mergeCell ref="A43:J43"/>
    <mergeCell ref="A44:J44"/>
    <mergeCell ref="A47:J47"/>
    <mergeCell ref="A51:K51"/>
    <mergeCell ref="A48:K48"/>
    <mergeCell ref="A49:K49"/>
    <mergeCell ref="A50:K50"/>
    <mergeCell ref="A1:K1"/>
    <mergeCell ref="A2:K2"/>
    <mergeCell ref="C31:F33"/>
    <mergeCell ref="K5:K6"/>
    <mergeCell ref="A7:F9"/>
    <mergeCell ref="A53:K53"/>
    <mergeCell ref="C16:F18"/>
    <mergeCell ref="A45:J45"/>
    <mergeCell ref="A46:J46"/>
    <mergeCell ref="A25:B33"/>
  </mergeCells>
  <printOptions/>
  <pageMargins left="0.7874015748031497" right="0.7874015748031497" top="0.76" bottom="0.3937007874015748" header="0.76" footer="0.34"/>
  <pageSetup horizontalDpi="600" verticalDpi="600" orientation="portrait" paperSize="9" scale="98" r:id="rId1"/>
</worksheet>
</file>

<file path=xl/worksheets/sheet20.xml><?xml version="1.0" encoding="utf-8"?>
<worksheet xmlns="http://schemas.openxmlformats.org/spreadsheetml/2006/main" xmlns:r="http://schemas.openxmlformats.org/officeDocument/2006/relationships">
  <dimension ref="A1:AW49"/>
  <sheetViews>
    <sheetView view="pageBreakPreview" zoomScale="60" zoomScaleNormal="70" zoomScalePageLayoutView="0" workbookViewId="0" topLeftCell="A1">
      <selection activeCell="A1" sqref="A1:AC1"/>
    </sheetView>
  </sheetViews>
  <sheetFormatPr defaultColWidth="9.00390625" defaultRowHeight="16.5"/>
  <cols>
    <col min="1" max="1" width="6.625" style="18" customWidth="1"/>
    <col min="2" max="2" width="10.50390625" style="18" customWidth="1"/>
    <col min="3" max="3" width="12.50390625" style="18" customWidth="1"/>
    <col min="4" max="4" width="10.125" style="18" customWidth="1"/>
    <col min="5" max="5" width="10.625" style="18" customWidth="1"/>
    <col min="6" max="6" width="11.875" style="18" customWidth="1"/>
    <col min="7" max="7" width="7.75390625" style="18" customWidth="1"/>
    <col min="8" max="8" width="8.25390625" style="18" hidden="1" customWidth="1"/>
    <col min="9" max="9" width="7.625" style="18" hidden="1" customWidth="1"/>
    <col min="10" max="16" width="8.00390625" style="18" hidden="1" customWidth="1"/>
    <col min="17" max="25" width="9.125" style="18" customWidth="1"/>
    <col min="26" max="27" width="9.625" style="18" customWidth="1"/>
    <col min="28" max="29" width="10.125" style="18" customWidth="1"/>
    <col min="30" max="16384" width="9.00390625" style="18" customWidth="1"/>
  </cols>
  <sheetData>
    <row r="1" spans="1:38" s="22" customFormat="1" ht="19.5" customHeight="1">
      <c r="A1" s="501" t="s">
        <v>419</v>
      </c>
      <c r="B1" s="501"/>
      <c r="C1" s="501"/>
      <c r="D1" s="501"/>
      <c r="E1" s="501"/>
      <c r="F1" s="501"/>
      <c r="G1" s="501"/>
      <c r="H1" s="501"/>
      <c r="I1" s="501"/>
      <c r="J1" s="501"/>
      <c r="K1" s="501"/>
      <c r="L1" s="501"/>
      <c r="M1" s="501"/>
      <c r="N1" s="501"/>
      <c r="O1" s="501"/>
      <c r="P1" s="501"/>
      <c r="Q1" s="501"/>
      <c r="R1" s="501"/>
      <c r="S1" s="501"/>
      <c r="T1" s="502" t="s">
        <v>503</v>
      </c>
      <c r="U1" s="502"/>
      <c r="V1" s="502"/>
      <c r="W1" s="502"/>
      <c r="X1" s="502"/>
      <c r="Y1" s="502"/>
      <c r="Z1" s="502"/>
      <c r="AA1" s="502"/>
      <c r="AB1" s="502"/>
      <c r="AC1" s="502"/>
      <c r="AD1" s="141"/>
      <c r="AE1" s="141"/>
      <c r="AF1" s="141"/>
      <c r="AG1" s="141"/>
      <c r="AH1" s="141"/>
      <c r="AI1" s="141"/>
      <c r="AJ1" s="141"/>
      <c r="AK1" s="141"/>
      <c r="AL1" s="141"/>
    </row>
    <row r="2" spans="1:29" ht="15.75" customHeight="1">
      <c r="A2" s="473" t="s">
        <v>556</v>
      </c>
      <c r="B2" s="473"/>
      <c r="C2" s="473"/>
      <c r="D2" s="473"/>
      <c r="E2" s="473"/>
      <c r="F2" s="473"/>
      <c r="G2" s="473"/>
      <c r="H2" s="473"/>
      <c r="I2" s="473"/>
      <c r="J2" s="473"/>
      <c r="K2" s="473"/>
      <c r="L2" s="473"/>
      <c r="M2" s="473"/>
      <c r="N2" s="473"/>
      <c r="O2" s="473"/>
      <c r="P2" s="473"/>
      <c r="Q2" s="473"/>
      <c r="R2" s="473"/>
      <c r="S2" s="142" t="s">
        <v>185</v>
      </c>
      <c r="T2" s="518" t="s">
        <v>557</v>
      </c>
      <c r="U2" s="518"/>
      <c r="V2" s="518"/>
      <c r="W2" s="518"/>
      <c r="X2" s="518"/>
      <c r="Y2" s="518"/>
      <c r="Z2" s="518"/>
      <c r="AA2" s="141"/>
      <c r="AB2" s="519" t="s">
        <v>497</v>
      </c>
      <c r="AC2" s="519"/>
    </row>
    <row r="3" spans="1:29" s="57" customFormat="1" ht="35.25" customHeight="1">
      <c r="A3" s="508"/>
      <c r="B3" s="509"/>
      <c r="C3" s="510"/>
      <c r="D3" s="490" t="s">
        <v>3</v>
      </c>
      <c r="E3" s="491"/>
      <c r="F3" s="492"/>
      <c r="G3" s="493" t="s">
        <v>100</v>
      </c>
      <c r="H3" s="108"/>
      <c r="I3" s="108"/>
      <c r="J3" s="108"/>
      <c r="K3" s="108"/>
      <c r="L3" s="108"/>
      <c r="M3" s="108"/>
      <c r="N3" s="108"/>
      <c r="O3" s="108"/>
      <c r="P3" s="108" t="s">
        <v>99</v>
      </c>
      <c r="Q3" s="490" t="s">
        <v>259</v>
      </c>
      <c r="R3" s="505"/>
      <c r="S3" s="505"/>
      <c r="T3" s="505" t="s">
        <v>258</v>
      </c>
      <c r="U3" s="505"/>
      <c r="V3" s="505"/>
      <c r="W3" s="505"/>
      <c r="X3" s="505"/>
      <c r="Y3" s="506"/>
      <c r="Z3" s="507" t="s">
        <v>222</v>
      </c>
      <c r="AA3" s="505"/>
      <c r="AB3" s="505"/>
      <c r="AC3" s="505"/>
    </row>
    <row r="4" spans="1:49" s="202" customFormat="1" ht="61.5" customHeight="1">
      <c r="A4" s="511"/>
      <c r="B4" s="511"/>
      <c r="C4" s="512"/>
      <c r="D4" s="108" t="s">
        <v>225</v>
      </c>
      <c r="E4" s="102" t="s">
        <v>223</v>
      </c>
      <c r="F4" s="108" t="s">
        <v>224</v>
      </c>
      <c r="G4" s="494"/>
      <c r="H4" s="108" t="s">
        <v>101</v>
      </c>
      <c r="I4" s="108" t="s">
        <v>102</v>
      </c>
      <c r="J4" s="104" t="s">
        <v>103</v>
      </c>
      <c r="K4" s="104" t="s">
        <v>104</v>
      </c>
      <c r="L4" s="108" t="s">
        <v>105</v>
      </c>
      <c r="M4" s="108" t="s">
        <v>106</v>
      </c>
      <c r="N4" s="108" t="s">
        <v>107</v>
      </c>
      <c r="O4" s="108" t="s">
        <v>108</v>
      </c>
      <c r="P4" s="109" t="s">
        <v>109</v>
      </c>
      <c r="Q4" s="71" t="s">
        <v>66</v>
      </c>
      <c r="R4" s="71" t="s">
        <v>67</v>
      </c>
      <c r="S4" s="71" t="s">
        <v>68</v>
      </c>
      <c r="T4" s="33" t="s">
        <v>69</v>
      </c>
      <c r="U4" s="33" t="s">
        <v>70</v>
      </c>
      <c r="V4" s="71" t="s">
        <v>71</v>
      </c>
      <c r="W4" s="71" t="s">
        <v>72</v>
      </c>
      <c r="X4" s="71" t="s">
        <v>73</v>
      </c>
      <c r="Y4" s="71" t="s">
        <v>444</v>
      </c>
      <c r="Z4" s="69" t="s">
        <v>492</v>
      </c>
      <c r="AA4" s="68" t="s">
        <v>495</v>
      </c>
      <c r="AB4" s="68" t="s">
        <v>494</v>
      </c>
      <c r="AC4" s="32" t="s">
        <v>493</v>
      </c>
      <c r="AD4" s="211"/>
      <c r="AE4" s="211"/>
      <c r="AF4" s="211"/>
      <c r="AG4" s="211"/>
      <c r="AH4" s="211"/>
      <c r="AI4" s="211"/>
      <c r="AJ4" s="211"/>
      <c r="AK4" s="211"/>
      <c r="AL4" s="211"/>
      <c r="AM4" s="211"/>
      <c r="AN4" s="211"/>
      <c r="AO4" s="211"/>
      <c r="AP4" s="211"/>
      <c r="AQ4" s="211"/>
      <c r="AR4" s="211"/>
      <c r="AS4" s="211"/>
      <c r="AT4" s="211"/>
      <c r="AU4" s="211"/>
      <c r="AV4" s="211"/>
      <c r="AW4" s="211"/>
    </row>
    <row r="5" spans="1:29" ht="15.75" customHeight="1">
      <c r="A5" s="529" t="s">
        <v>376</v>
      </c>
      <c r="B5" s="522" t="s">
        <v>115</v>
      </c>
      <c r="C5" s="112" t="s">
        <v>116</v>
      </c>
      <c r="D5" s="77">
        <f aca="true" t="shared" si="0" ref="D5:F7">D8+D11+D14+D17+D20+D23+D26+D29+D32</f>
        <v>245</v>
      </c>
      <c r="E5" s="37">
        <f t="shared" si="0"/>
        <v>240</v>
      </c>
      <c r="F5" s="37">
        <f t="shared" si="0"/>
        <v>5</v>
      </c>
      <c r="G5" s="37">
        <f>(D8*G8+D11*G11+D14*G14+D17*G17+D20*G20+D23*G23+D26*G26+D29*G29+D32*G32)/D5</f>
        <v>31.03061224489796</v>
      </c>
      <c r="H5" s="37">
        <f aca="true" t="shared" si="1" ref="H5:P5">H8+H11+H14+H17+H20+H23+H26+H29+H32</f>
        <v>0</v>
      </c>
      <c r="I5" s="37">
        <f t="shared" si="1"/>
        <v>0</v>
      </c>
      <c r="J5" s="37">
        <f t="shared" si="1"/>
        <v>0</v>
      </c>
      <c r="K5" s="37">
        <f t="shared" si="1"/>
        <v>0</v>
      </c>
      <c r="L5" s="37">
        <f t="shared" si="1"/>
        <v>0</v>
      </c>
      <c r="M5" s="37">
        <f t="shared" si="1"/>
        <v>0</v>
      </c>
      <c r="N5" s="37">
        <f t="shared" si="1"/>
        <v>0</v>
      </c>
      <c r="O5" s="37">
        <f t="shared" si="1"/>
        <v>0</v>
      </c>
      <c r="P5" s="37">
        <f t="shared" si="1"/>
        <v>0</v>
      </c>
      <c r="Q5" s="37">
        <f aca="true" t="shared" si="2" ref="Q5:AC5">Q8+Q11+Q14+Q17+Q20+Q23+Q26+Q29+Q32</f>
        <v>0</v>
      </c>
      <c r="R5" s="37">
        <f t="shared" si="2"/>
        <v>5</v>
      </c>
      <c r="S5" s="37">
        <f t="shared" si="2"/>
        <v>95</v>
      </c>
      <c r="T5" s="37">
        <f t="shared" si="2"/>
        <v>79</v>
      </c>
      <c r="U5" s="37">
        <f t="shared" si="2"/>
        <v>39</v>
      </c>
      <c r="V5" s="37">
        <f t="shared" si="2"/>
        <v>18</v>
      </c>
      <c r="W5" s="37">
        <f t="shared" si="2"/>
        <v>9</v>
      </c>
      <c r="X5" s="37">
        <f t="shared" si="2"/>
        <v>0</v>
      </c>
      <c r="Y5" s="37">
        <f t="shared" si="2"/>
        <v>0</v>
      </c>
      <c r="Z5" s="37">
        <f t="shared" si="2"/>
        <v>48</v>
      </c>
      <c r="AA5" s="37">
        <f t="shared" si="2"/>
        <v>197</v>
      </c>
      <c r="AB5" s="37">
        <f t="shared" si="2"/>
        <v>0</v>
      </c>
      <c r="AC5" s="37">
        <f t="shared" si="2"/>
        <v>0</v>
      </c>
    </row>
    <row r="6" spans="1:29" ht="15.75" customHeight="1">
      <c r="A6" s="530"/>
      <c r="B6" s="526"/>
      <c r="C6" s="72" t="s">
        <v>34</v>
      </c>
      <c r="D6" s="16">
        <f t="shared" si="0"/>
        <v>132</v>
      </c>
      <c r="E6" s="6">
        <f t="shared" si="0"/>
        <v>127</v>
      </c>
      <c r="F6" s="6">
        <f t="shared" si="0"/>
        <v>5</v>
      </c>
      <c r="G6" s="6">
        <f>(D9*G9+D12*G12+D15*G15+D18*G18+D21*G21+D24*G24+D27*G27+D30*G30+D33*G33)/D6</f>
        <v>32.31818181818182</v>
      </c>
      <c r="H6" s="6">
        <f aca="true" t="shared" si="3" ref="H6:P6">H9+H12+H15+H18+H21+H24+H27+H30+H33</f>
        <v>0</v>
      </c>
      <c r="I6" s="6">
        <f t="shared" si="3"/>
        <v>0</v>
      </c>
      <c r="J6" s="6">
        <f t="shared" si="3"/>
        <v>0</v>
      </c>
      <c r="K6" s="6">
        <f t="shared" si="3"/>
        <v>0</v>
      </c>
      <c r="L6" s="6">
        <f t="shared" si="3"/>
        <v>0</v>
      </c>
      <c r="M6" s="6">
        <f t="shared" si="3"/>
        <v>0</v>
      </c>
      <c r="N6" s="6">
        <f t="shared" si="3"/>
        <v>0</v>
      </c>
      <c r="O6" s="6">
        <f t="shared" si="3"/>
        <v>0</v>
      </c>
      <c r="P6" s="6">
        <f t="shared" si="3"/>
        <v>0</v>
      </c>
      <c r="Q6" s="6">
        <f aca="true" t="shared" si="4" ref="Q6:AC6">Q9+Q12+Q15+Q18+Q21+Q24+Q27+Q30+Q33</f>
        <v>0</v>
      </c>
      <c r="R6" s="6">
        <f t="shared" si="4"/>
        <v>2</v>
      </c>
      <c r="S6" s="6">
        <f t="shared" si="4"/>
        <v>37</v>
      </c>
      <c r="T6" s="6">
        <f t="shared" si="4"/>
        <v>47</v>
      </c>
      <c r="U6" s="6">
        <f t="shared" si="4"/>
        <v>27</v>
      </c>
      <c r="V6" s="6">
        <f t="shared" si="4"/>
        <v>13</v>
      </c>
      <c r="W6" s="6">
        <f t="shared" si="4"/>
        <v>6</v>
      </c>
      <c r="X6" s="6">
        <f t="shared" si="4"/>
        <v>0</v>
      </c>
      <c r="Y6" s="6">
        <f t="shared" si="4"/>
        <v>0</v>
      </c>
      <c r="Z6" s="6">
        <f t="shared" si="4"/>
        <v>33</v>
      </c>
      <c r="AA6" s="6">
        <f t="shared" si="4"/>
        <v>99</v>
      </c>
      <c r="AB6" s="6">
        <f t="shared" si="4"/>
        <v>0</v>
      </c>
      <c r="AC6" s="6">
        <f t="shared" si="4"/>
        <v>0</v>
      </c>
    </row>
    <row r="7" spans="1:29" ht="15.75" customHeight="1">
      <c r="A7" s="530"/>
      <c r="B7" s="526"/>
      <c r="C7" s="72" t="s">
        <v>35</v>
      </c>
      <c r="D7" s="16">
        <f t="shared" si="0"/>
        <v>113</v>
      </c>
      <c r="E7" s="6">
        <f t="shared" si="0"/>
        <v>113</v>
      </c>
      <c r="F7" s="6">
        <f t="shared" si="0"/>
        <v>0</v>
      </c>
      <c r="G7" s="6">
        <f>(D10*G10+D13*G13+D16*G16+D19*G19+D22*G22+D25*G25+D28*G28+D31*G31+D34*G34)/D7</f>
        <v>29.469026548672566</v>
      </c>
      <c r="H7" s="6">
        <f aca="true" t="shared" si="5" ref="H7:P7">H10+H13+H16+H19+H22+H25+H28+H31+H34</f>
        <v>0</v>
      </c>
      <c r="I7" s="6">
        <f t="shared" si="5"/>
        <v>0</v>
      </c>
      <c r="J7" s="6">
        <f t="shared" si="5"/>
        <v>0</v>
      </c>
      <c r="K7" s="6">
        <f t="shared" si="5"/>
        <v>0</v>
      </c>
      <c r="L7" s="6">
        <f t="shared" si="5"/>
        <v>0</v>
      </c>
      <c r="M7" s="6">
        <f t="shared" si="5"/>
        <v>0</v>
      </c>
      <c r="N7" s="6">
        <f t="shared" si="5"/>
        <v>0</v>
      </c>
      <c r="O7" s="6">
        <f t="shared" si="5"/>
        <v>0</v>
      </c>
      <c r="P7" s="6">
        <f t="shared" si="5"/>
        <v>0</v>
      </c>
      <c r="Q7" s="6">
        <f aca="true" t="shared" si="6" ref="Q7:AC7">Q10+Q13+Q16+Q19+Q22+Q25+Q28+Q31+Q34</f>
        <v>0</v>
      </c>
      <c r="R7" s="6">
        <f t="shared" si="6"/>
        <v>3</v>
      </c>
      <c r="S7" s="6">
        <f t="shared" si="6"/>
        <v>58</v>
      </c>
      <c r="T7" s="6">
        <f t="shared" si="6"/>
        <v>32</v>
      </c>
      <c r="U7" s="6">
        <f t="shared" si="6"/>
        <v>12</v>
      </c>
      <c r="V7" s="6">
        <f t="shared" si="6"/>
        <v>5</v>
      </c>
      <c r="W7" s="6">
        <f t="shared" si="6"/>
        <v>3</v>
      </c>
      <c r="X7" s="6">
        <f t="shared" si="6"/>
        <v>0</v>
      </c>
      <c r="Y7" s="6">
        <f t="shared" si="6"/>
        <v>0</v>
      </c>
      <c r="Z7" s="6">
        <f t="shared" si="6"/>
        <v>15</v>
      </c>
      <c r="AA7" s="6">
        <f t="shared" si="6"/>
        <v>98</v>
      </c>
      <c r="AB7" s="6">
        <f t="shared" si="6"/>
        <v>0</v>
      </c>
      <c r="AC7" s="6">
        <f t="shared" si="6"/>
        <v>0</v>
      </c>
    </row>
    <row r="8" spans="1:29" ht="15.75" customHeight="1">
      <c r="A8" s="530"/>
      <c r="B8" s="482" t="s">
        <v>293</v>
      </c>
      <c r="C8" s="112" t="s">
        <v>116</v>
      </c>
      <c r="D8" s="36">
        <v>26</v>
      </c>
      <c r="E8" s="36">
        <v>26</v>
      </c>
      <c r="F8" s="36">
        <v>0</v>
      </c>
      <c r="G8" s="36">
        <v>31</v>
      </c>
      <c r="H8" s="36"/>
      <c r="I8" s="36"/>
      <c r="J8" s="36"/>
      <c r="K8" s="36"/>
      <c r="L8" s="36"/>
      <c r="M8" s="36"/>
      <c r="N8" s="36"/>
      <c r="O8" s="36"/>
      <c r="P8" s="36"/>
      <c r="Q8" s="36">
        <v>0</v>
      </c>
      <c r="R8" s="36">
        <v>1</v>
      </c>
      <c r="S8" s="36">
        <v>8</v>
      </c>
      <c r="T8" s="36">
        <v>12</v>
      </c>
      <c r="U8" s="36">
        <v>3</v>
      </c>
      <c r="V8" s="36">
        <v>2</v>
      </c>
      <c r="W8" s="36">
        <v>0</v>
      </c>
      <c r="X8" s="36">
        <v>0</v>
      </c>
      <c r="Y8" s="36">
        <v>0</v>
      </c>
      <c r="Z8" s="36">
        <v>0</v>
      </c>
      <c r="AA8" s="36">
        <v>26</v>
      </c>
      <c r="AB8" s="36">
        <v>0</v>
      </c>
      <c r="AC8" s="36">
        <v>0</v>
      </c>
    </row>
    <row r="9" spans="1:29" ht="15.75" customHeight="1">
      <c r="A9" s="530"/>
      <c r="B9" s="483"/>
      <c r="C9" s="79" t="s">
        <v>34</v>
      </c>
      <c r="D9" s="30">
        <v>15</v>
      </c>
      <c r="E9" s="30">
        <v>15</v>
      </c>
      <c r="F9" s="30">
        <v>0</v>
      </c>
      <c r="G9" s="30">
        <v>32</v>
      </c>
      <c r="H9" s="30"/>
      <c r="I9" s="30"/>
      <c r="J9" s="30"/>
      <c r="K9" s="30"/>
      <c r="L9" s="30"/>
      <c r="M9" s="30"/>
      <c r="N9" s="30"/>
      <c r="O9" s="30"/>
      <c r="P9" s="30"/>
      <c r="Q9" s="30">
        <v>0</v>
      </c>
      <c r="R9" s="30">
        <v>0</v>
      </c>
      <c r="S9" s="30">
        <v>5</v>
      </c>
      <c r="T9" s="30">
        <v>6</v>
      </c>
      <c r="U9" s="30">
        <v>2</v>
      </c>
      <c r="V9" s="30">
        <v>2</v>
      </c>
      <c r="W9" s="30">
        <v>0</v>
      </c>
      <c r="X9" s="30">
        <v>0</v>
      </c>
      <c r="Y9" s="30">
        <v>0</v>
      </c>
      <c r="Z9" s="30">
        <v>0</v>
      </c>
      <c r="AA9" s="30">
        <v>15</v>
      </c>
      <c r="AB9" s="30">
        <v>0</v>
      </c>
      <c r="AC9" s="30">
        <v>0</v>
      </c>
    </row>
    <row r="10" spans="1:29" ht="15.75" customHeight="1">
      <c r="A10" s="530"/>
      <c r="B10" s="484"/>
      <c r="C10" s="79" t="s">
        <v>35</v>
      </c>
      <c r="D10" s="30">
        <v>11</v>
      </c>
      <c r="E10" s="30">
        <v>11</v>
      </c>
      <c r="F10" s="30">
        <v>0</v>
      </c>
      <c r="G10" s="30">
        <v>30</v>
      </c>
      <c r="H10" s="30"/>
      <c r="I10" s="30"/>
      <c r="J10" s="30"/>
      <c r="K10" s="30"/>
      <c r="L10" s="30"/>
      <c r="M10" s="30"/>
      <c r="N10" s="30"/>
      <c r="O10" s="30"/>
      <c r="P10" s="30"/>
      <c r="Q10" s="30">
        <v>0</v>
      </c>
      <c r="R10" s="30">
        <v>1</v>
      </c>
      <c r="S10" s="30">
        <v>3</v>
      </c>
      <c r="T10" s="30">
        <v>6</v>
      </c>
      <c r="U10" s="30">
        <v>1</v>
      </c>
      <c r="V10" s="30">
        <v>0</v>
      </c>
      <c r="W10" s="30">
        <v>0</v>
      </c>
      <c r="X10" s="30">
        <v>0</v>
      </c>
      <c r="Y10" s="30">
        <v>0</v>
      </c>
      <c r="Z10" s="30">
        <v>0</v>
      </c>
      <c r="AA10" s="30">
        <v>11</v>
      </c>
      <c r="AB10" s="30">
        <v>0</v>
      </c>
      <c r="AC10" s="30">
        <v>0</v>
      </c>
    </row>
    <row r="11" spans="1:29" ht="15.75" customHeight="1">
      <c r="A11" s="530"/>
      <c r="B11" s="482" t="s">
        <v>201</v>
      </c>
      <c r="C11" s="112" t="s">
        <v>116</v>
      </c>
      <c r="D11" s="36">
        <v>44</v>
      </c>
      <c r="E11" s="36">
        <v>44</v>
      </c>
      <c r="F11" s="36">
        <v>0</v>
      </c>
      <c r="G11" s="36">
        <v>31.5</v>
      </c>
      <c r="H11" s="36"/>
      <c r="I11" s="36"/>
      <c r="J11" s="36"/>
      <c r="K11" s="36"/>
      <c r="L11" s="36"/>
      <c r="M11" s="36"/>
      <c r="N11" s="36"/>
      <c r="O11" s="36"/>
      <c r="P11" s="36"/>
      <c r="Q11" s="36">
        <v>0</v>
      </c>
      <c r="R11" s="36">
        <v>3</v>
      </c>
      <c r="S11" s="36">
        <v>14</v>
      </c>
      <c r="T11" s="36">
        <v>13</v>
      </c>
      <c r="U11" s="36">
        <v>10</v>
      </c>
      <c r="V11" s="36">
        <v>3</v>
      </c>
      <c r="W11" s="36">
        <v>1</v>
      </c>
      <c r="X11" s="36">
        <v>0</v>
      </c>
      <c r="Y11" s="36">
        <v>0</v>
      </c>
      <c r="Z11" s="36">
        <v>8</v>
      </c>
      <c r="AA11" s="36">
        <v>36</v>
      </c>
      <c r="AB11" s="36">
        <v>0</v>
      </c>
      <c r="AC11" s="36">
        <v>0</v>
      </c>
    </row>
    <row r="12" spans="1:29" ht="15.75" customHeight="1">
      <c r="A12" s="530"/>
      <c r="B12" s="483"/>
      <c r="C12" s="79" t="s">
        <v>34</v>
      </c>
      <c r="D12" s="30">
        <v>20</v>
      </c>
      <c r="E12" s="30">
        <v>20</v>
      </c>
      <c r="F12" s="30">
        <v>0</v>
      </c>
      <c r="G12" s="30">
        <v>32</v>
      </c>
      <c r="H12" s="30"/>
      <c r="I12" s="30"/>
      <c r="J12" s="30"/>
      <c r="K12" s="30"/>
      <c r="L12" s="30"/>
      <c r="M12" s="30"/>
      <c r="N12" s="30"/>
      <c r="O12" s="30"/>
      <c r="P12" s="30"/>
      <c r="Q12" s="30">
        <v>0</v>
      </c>
      <c r="R12" s="30">
        <v>1</v>
      </c>
      <c r="S12" s="30">
        <v>6</v>
      </c>
      <c r="T12" s="30">
        <v>7</v>
      </c>
      <c r="U12" s="30">
        <v>5</v>
      </c>
      <c r="V12" s="30">
        <v>1</v>
      </c>
      <c r="W12" s="30">
        <v>0</v>
      </c>
      <c r="X12" s="30">
        <v>0</v>
      </c>
      <c r="Y12" s="30">
        <v>0</v>
      </c>
      <c r="Z12" s="30">
        <v>6</v>
      </c>
      <c r="AA12" s="30">
        <v>14</v>
      </c>
      <c r="AB12" s="30">
        <v>0</v>
      </c>
      <c r="AC12" s="30">
        <v>0</v>
      </c>
    </row>
    <row r="13" spans="1:29" ht="15.75" customHeight="1">
      <c r="A13" s="530"/>
      <c r="B13" s="484"/>
      <c r="C13" s="79" t="s">
        <v>35</v>
      </c>
      <c r="D13" s="30">
        <v>24</v>
      </c>
      <c r="E13" s="30">
        <v>24</v>
      </c>
      <c r="F13" s="30">
        <v>0</v>
      </c>
      <c r="G13" s="30">
        <v>31</v>
      </c>
      <c r="H13" s="30"/>
      <c r="I13" s="30"/>
      <c r="J13" s="30"/>
      <c r="K13" s="30"/>
      <c r="L13" s="30"/>
      <c r="M13" s="30"/>
      <c r="N13" s="30"/>
      <c r="O13" s="30"/>
      <c r="P13" s="30"/>
      <c r="Q13" s="30">
        <v>0</v>
      </c>
      <c r="R13" s="30">
        <v>2</v>
      </c>
      <c r="S13" s="30">
        <v>8</v>
      </c>
      <c r="T13" s="30">
        <v>6</v>
      </c>
      <c r="U13" s="30">
        <v>5</v>
      </c>
      <c r="V13" s="30">
        <v>2</v>
      </c>
      <c r="W13" s="30">
        <v>1</v>
      </c>
      <c r="X13" s="30">
        <v>0</v>
      </c>
      <c r="Y13" s="30">
        <v>0</v>
      </c>
      <c r="Z13" s="30">
        <v>2</v>
      </c>
      <c r="AA13" s="30">
        <v>22</v>
      </c>
      <c r="AB13" s="30">
        <v>0</v>
      </c>
      <c r="AC13" s="30">
        <v>0</v>
      </c>
    </row>
    <row r="14" spans="1:29" ht="15.75" customHeight="1">
      <c r="A14" s="530"/>
      <c r="B14" s="482" t="s">
        <v>202</v>
      </c>
      <c r="C14" s="112" t="s">
        <v>116</v>
      </c>
      <c r="D14" s="36">
        <v>13</v>
      </c>
      <c r="E14" s="36">
        <v>13</v>
      </c>
      <c r="F14" s="36">
        <v>0</v>
      </c>
      <c r="G14" s="36">
        <v>35</v>
      </c>
      <c r="H14" s="36"/>
      <c r="I14" s="36"/>
      <c r="J14" s="36"/>
      <c r="K14" s="36"/>
      <c r="L14" s="36"/>
      <c r="M14" s="36"/>
      <c r="N14" s="36"/>
      <c r="O14" s="36"/>
      <c r="P14" s="36"/>
      <c r="Q14" s="36">
        <v>0</v>
      </c>
      <c r="R14" s="36">
        <v>0</v>
      </c>
      <c r="S14" s="36">
        <v>3</v>
      </c>
      <c r="T14" s="36">
        <v>4</v>
      </c>
      <c r="U14" s="36">
        <v>3</v>
      </c>
      <c r="V14" s="36">
        <v>3</v>
      </c>
      <c r="W14" s="36">
        <v>0</v>
      </c>
      <c r="X14" s="36">
        <v>0</v>
      </c>
      <c r="Y14" s="36">
        <v>0</v>
      </c>
      <c r="Z14" s="36">
        <v>1</v>
      </c>
      <c r="AA14" s="36">
        <v>12</v>
      </c>
      <c r="AB14" s="36">
        <v>0</v>
      </c>
      <c r="AC14" s="36">
        <v>0</v>
      </c>
    </row>
    <row r="15" spans="1:29" ht="15.75" customHeight="1">
      <c r="A15" s="530"/>
      <c r="B15" s="483"/>
      <c r="C15" s="79" t="s">
        <v>34</v>
      </c>
      <c r="D15" s="30">
        <v>8</v>
      </c>
      <c r="E15" s="30">
        <v>8</v>
      </c>
      <c r="F15" s="30">
        <v>0</v>
      </c>
      <c r="G15" s="30">
        <v>35</v>
      </c>
      <c r="H15" s="30"/>
      <c r="I15" s="30"/>
      <c r="J15" s="30"/>
      <c r="K15" s="30"/>
      <c r="L15" s="30"/>
      <c r="M15" s="30"/>
      <c r="N15" s="30"/>
      <c r="O15" s="30"/>
      <c r="P15" s="30"/>
      <c r="Q15" s="30">
        <v>0</v>
      </c>
      <c r="R15" s="30">
        <v>0</v>
      </c>
      <c r="S15" s="30">
        <v>2</v>
      </c>
      <c r="T15" s="30">
        <v>1</v>
      </c>
      <c r="U15" s="30">
        <v>3</v>
      </c>
      <c r="V15" s="30">
        <v>2</v>
      </c>
      <c r="W15" s="30">
        <v>0</v>
      </c>
      <c r="X15" s="30">
        <v>0</v>
      </c>
      <c r="Y15" s="30">
        <v>0</v>
      </c>
      <c r="Z15" s="30">
        <v>1</v>
      </c>
      <c r="AA15" s="30">
        <v>7</v>
      </c>
      <c r="AB15" s="30">
        <v>0</v>
      </c>
      <c r="AC15" s="30">
        <v>0</v>
      </c>
    </row>
    <row r="16" spans="1:29" ht="15.75" customHeight="1">
      <c r="A16" s="530"/>
      <c r="B16" s="484"/>
      <c r="C16" s="79" t="s">
        <v>35</v>
      </c>
      <c r="D16" s="30">
        <v>5</v>
      </c>
      <c r="E16" s="30">
        <v>5</v>
      </c>
      <c r="F16" s="30">
        <v>0</v>
      </c>
      <c r="G16" s="30">
        <v>32</v>
      </c>
      <c r="H16" s="30"/>
      <c r="I16" s="30"/>
      <c r="J16" s="30"/>
      <c r="K16" s="30"/>
      <c r="L16" s="30"/>
      <c r="M16" s="30"/>
      <c r="N16" s="30"/>
      <c r="O16" s="30"/>
      <c r="P16" s="30"/>
      <c r="Q16" s="30">
        <v>0</v>
      </c>
      <c r="R16" s="30">
        <v>0</v>
      </c>
      <c r="S16" s="30">
        <v>1</v>
      </c>
      <c r="T16" s="30">
        <v>3</v>
      </c>
      <c r="U16" s="30">
        <v>0</v>
      </c>
      <c r="V16" s="30">
        <v>1</v>
      </c>
      <c r="W16" s="30">
        <v>0</v>
      </c>
      <c r="X16" s="30">
        <v>0</v>
      </c>
      <c r="Y16" s="30">
        <v>0</v>
      </c>
      <c r="Z16" s="30">
        <v>0</v>
      </c>
      <c r="AA16" s="30">
        <v>5</v>
      </c>
      <c r="AB16" s="30">
        <v>0</v>
      </c>
      <c r="AC16" s="30">
        <v>0</v>
      </c>
    </row>
    <row r="17" spans="1:29" ht="15.75" customHeight="1">
      <c r="A17" s="530"/>
      <c r="B17" s="482" t="s">
        <v>203</v>
      </c>
      <c r="C17" s="112" t="s">
        <v>116</v>
      </c>
      <c r="D17" s="36">
        <v>29</v>
      </c>
      <c r="E17" s="36">
        <v>29</v>
      </c>
      <c r="F17" s="36">
        <v>0</v>
      </c>
      <c r="G17" s="36">
        <v>30</v>
      </c>
      <c r="H17" s="36"/>
      <c r="I17" s="36"/>
      <c r="J17" s="36"/>
      <c r="K17" s="36"/>
      <c r="L17" s="36"/>
      <c r="M17" s="36"/>
      <c r="N17" s="36"/>
      <c r="O17" s="36"/>
      <c r="P17" s="36"/>
      <c r="Q17" s="36">
        <v>0</v>
      </c>
      <c r="R17" s="36">
        <v>0</v>
      </c>
      <c r="S17" s="36">
        <v>17</v>
      </c>
      <c r="T17" s="36">
        <v>6</v>
      </c>
      <c r="U17" s="36">
        <v>4</v>
      </c>
      <c r="V17" s="36">
        <v>1</v>
      </c>
      <c r="W17" s="36">
        <v>1</v>
      </c>
      <c r="X17" s="36">
        <v>0</v>
      </c>
      <c r="Y17" s="36">
        <v>0</v>
      </c>
      <c r="Z17" s="36">
        <v>3</v>
      </c>
      <c r="AA17" s="36">
        <v>26</v>
      </c>
      <c r="AB17" s="36">
        <v>0</v>
      </c>
      <c r="AC17" s="36">
        <v>0</v>
      </c>
    </row>
    <row r="18" spans="1:29" ht="15.75" customHeight="1">
      <c r="A18" s="530"/>
      <c r="B18" s="483"/>
      <c r="C18" s="79" t="s">
        <v>34</v>
      </c>
      <c r="D18" s="30">
        <v>12</v>
      </c>
      <c r="E18" s="30">
        <v>12</v>
      </c>
      <c r="F18" s="30">
        <v>0</v>
      </c>
      <c r="G18" s="30">
        <v>32</v>
      </c>
      <c r="H18" s="30"/>
      <c r="I18" s="30"/>
      <c r="J18" s="30"/>
      <c r="K18" s="30"/>
      <c r="L18" s="30"/>
      <c r="M18" s="30"/>
      <c r="N18" s="30"/>
      <c r="O18" s="30"/>
      <c r="P18" s="30"/>
      <c r="Q18" s="30">
        <v>0</v>
      </c>
      <c r="R18" s="30">
        <v>0</v>
      </c>
      <c r="S18" s="30">
        <v>6</v>
      </c>
      <c r="T18" s="30">
        <v>2</v>
      </c>
      <c r="U18" s="30">
        <v>3</v>
      </c>
      <c r="V18" s="30">
        <v>0</v>
      </c>
      <c r="W18" s="30">
        <v>1</v>
      </c>
      <c r="X18" s="30">
        <v>0</v>
      </c>
      <c r="Y18" s="30">
        <v>0</v>
      </c>
      <c r="Z18" s="30">
        <v>2</v>
      </c>
      <c r="AA18" s="30">
        <v>10</v>
      </c>
      <c r="AB18" s="30">
        <v>0</v>
      </c>
      <c r="AC18" s="30">
        <v>0</v>
      </c>
    </row>
    <row r="19" spans="1:29" ht="15.75" customHeight="1">
      <c r="A19" s="530"/>
      <c r="B19" s="484"/>
      <c r="C19" s="79" t="s">
        <v>35</v>
      </c>
      <c r="D19" s="30">
        <v>17</v>
      </c>
      <c r="E19" s="30">
        <v>17</v>
      </c>
      <c r="F19" s="30">
        <v>0</v>
      </c>
      <c r="G19" s="30">
        <v>29</v>
      </c>
      <c r="H19" s="30"/>
      <c r="I19" s="30"/>
      <c r="J19" s="30"/>
      <c r="K19" s="30"/>
      <c r="L19" s="30"/>
      <c r="M19" s="30"/>
      <c r="N19" s="30"/>
      <c r="O19" s="30"/>
      <c r="P19" s="30"/>
      <c r="Q19" s="30">
        <v>0</v>
      </c>
      <c r="R19" s="30">
        <v>0</v>
      </c>
      <c r="S19" s="30">
        <v>11</v>
      </c>
      <c r="T19" s="30">
        <v>4</v>
      </c>
      <c r="U19" s="30">
        <v>1</v>
      </c>
      <c r="V19" s="30">
        <v>1</v>
      </c>
      <c r="W19" s="30">
        <v>0</v>
      </c>
      <c r="X19" s="30">
        <v>0</v>
      </c>
      <c r="Y19" s="30">
        <v>0</v>
      </c>
      <c r="Z19" s="30">
        <v>1</v>
      </c>
      <c r="AA19" s="30">
        <v>16</v>
      </c>
      <c r="AB19" s="30">
        <v>0</v>
      </c>
      <c r="AC19" s="30">
        <v>0</v>
      </c>
    </row>
    <row r="20" spans="1:29" ht="15.75" customHeight="1">
      <c r="A20" s="534" t="s">
        <v>372</v>
      </c>
      <c r="B20" s="482" t="s">
        <v>204</v>
      </c>
      <c r="C20" s="112" t="s">
        <v>116</v>
      </c>
      <c r="D20" s="36">
        <v>65</v>
      </c>
      <c r="E20" s="36">
        <v>65</v>
      </c>
      <c r="F20" s="36">
        <v>0</v>
      </c>
      <c r="G20" s="36">
        <v>30.5</v>
      </c>
      <c r="H20" s="36"/>
      <c r="I20" s="36"/>
      <c r="J20" s="36"/>
      <c r="K20" s="36"/>
      <c r="L20" s="36"/>
      <c r="M20" s="36"/>
      <c r="N20" s="36"/>
      <c r="O20" s="36"/>
      <c r="P20" s="36"/>
      <c r="Q20" s="36">
        <v>0</v>
      </c>
      <c r="R20" s="36">
        <v>1</v>
      </c>
      <c r="S20" s="36">
        <v>34</v>
      </c>
      <c r="T20" s="36">
        <v>15</v>
      </c>
      <c r="U20" s="36">
        <v>6</v>
      </c>
      <c r="V20" s="36">
        <v>7</v>
      </c>
      <c r="W20" s="36">
        <v>2</v>
      </c>
      <c r="X20" s="36">
        <v>0</v>
      </c>
      <c r="Y20" s="36">
        <v>0</v>
      </c>
      <c r="Z20" s="36">
        <v>16</v>
      </c>
      <c r="AA20" s="36">
        <v>49</v>
      </c>
      <c r="AB20" s="36">
        <v>0</v>
      </c>
      <c r="AC20" s="36">
        <v>0</v>
      </c>
    </row>
    <row r="21" spans="1:29" ht="15.75" customHeight="1">
      <c r="A21" s="534"/>
      <c r="B21" s="483"/>
      <c r="C21" s="79" t="s">
        <v>34</v>
      </c>
      <c r="D21" s="30">
        <v>34</v>
      </c>
      <c r="E21" s="30">
        <v>34</v>
      </c>
      <c r="F21" s="30">
        <v>0</v>
      </c>
      <c r="G21" s="30">
        <v>33</v>
      </c>
      <c r="H21" s="30"/>
      <c r="I21" s="30"/>
      <c r="J21" s="30"/>
      <c r="K21" s="30"/>
      <c r="L21" s="30"/>
      <c r="M21" s="30"/>
      <c r="N21" s="30"/>
      <c r="O21" s="30"/>
      <c r="P21" s="30"/>
      <c r="Q21" s="30">
        <v>0</v>
      </c>
      <c r="R21" s="30">
        <v>1</v>
      </c>
      <c r="S21" s="30">
        <v>10</v>
      </c>
      <c r="T21" s="30">
        <v>11</v>
      </c>
      <c r="U21" s="30">
        <v>4</v>
      </c>
      <c r="V21" s="30">
        <v>6</v>
      </c>
      <c r="W21" s="30">
        <v>2</v>
      </c>
      <c r="X21" s="30">
        <v>0</v>
      </c>
      <c r="Y21" s="30">
        <v>0</v>
      </c>
      <c r="Z21" s="30">
        <v>9</v>
      </c>
      <c r="AA21" s="30">
        <v>25</v>
      </c>
      <c r="AB21" s="30">
        <v>0</v>
      </c>
      <c r="AC21" s="30">
        <v>0</v>
      </c>
    </row>
    <row r="22" spans="1:29" ht="15.75" customHeight="1">
      <c r="A22" s="534"/>
      <c r="B22" s="484"/>
      <c r="C22" s="79" t="s">
        <v>35</v>
      </c>
      <c r="D22" s="30">
        <v>31</v>
      </c>
      <c r="E22" s="30">
        <v>31</v>
      </c>
      <c r="F22" s="30">
        <v>0</v>
      </c>
      <c r="G22" s="30">
        <v>28</v>
      </c>
      <c r="H22" s="30"/>
      <c r="I22" s="30"/>
      <c r="J22" s="30"/>
      <c r="K22" s="30"/>
      <c r="L22" s="30"/>
      <c r="M22" s="30"/>
      <c r="N22" s="30"/>
      <c r="O22" s="30"/>
      <c r="P22" s="30"/>
      <c r="Q22" s="30">
        <v>0</v>
      </c>
      <c r="R22" s="30">
        <v>0</v>
      </c>
      <c r="S22" s="30">
        <v>24</v>
      </c>
      <c r="T22" s="30">
        <v>4</v>
      </c>
      <c r="U22" s="30">
        <v>2</v>
      </c>
      <c r="V22" s="30">
        <v>1</v>
      </c>
      <c r="W22" s="30">
        <v>0</v>
      </c>
      <c r="X22" s="30">
        <v>0</v>
      </c>
      <c r="Y22" s="30">
        <v>0</v>
      </c>
      <c r="Z22" s="30">
        <v>7</v>
      </c>
      <c r="AA22" s="30">
        <v>24</v>
      </c>
      <c r="AB22" s="30">
        <v>0</v>
      </c>
      <c r="AC22" s="30">
        <v>0</v>
      </c>
    </row>
    <row r="23" spans="1:29" ht="15.75" customHeight="1">
      <c r="A23" s="534"/>
      <c r="B23" s="482" t="s">
        <v>205</v>
      </c>
      <c r="C23" s="112" t="s">
        <v>116</v>
      </c>
      <c r="D23" s="36">
        <v>15</v>
      </c>
      <c r="E23" s="36">
        <v>12</v>
      </c>
      <c r="F23" s="36">
        <v>3</v>
      </c>
      <c r="G23" s="36">
        <v>30</v>
      </c>
      <c r="H23" s="36"/>
      <c r="I23" s="36"/>
      <c r="J23" s="36"/>
      <c r="K23" s="36"/>
      <c r="L23" s="36"/>
      <c r="M23" s="36"/>
      <c r="N23" s="36"/>
      <c r="O23" s="36"/>
      <c r="P23" s="36"/>
      <c r="Q23" s="36">
        <v>0</v>
      </c>
      <c r="R23" s="36">
        <v>0</v>
      </c>
      <c r="S23" s="36">
        <v>4</v>
      </c>
      <c r="T23" s="36">
        <v>7</v>
      </c>
      <c r="U23" s="36">
        <v>4</v>
      </c>
      <c r="V23" s="36">
        <v>0</v>
      </c>
      <c r="W23" s="36">
        <v>0</v>
      </c>
      <c r="X23" s="36">
        <v>0</v>
      </c>
      <c r="Y23" s="36">
        <v>0</v>
      </c>
      <c r="Z23" s="36">
        <v>3</v>
      </c>
      <c r="AA23" s="36">
        <v>12</v>
      </c>
      <c r="AB23" s="36">
        <v>0</v>
      </c>
      <c r="AC23" s="36">
        <v>0</v>
      </c>
    </row>
    <row r="24" spans="1:29" ht="15.75" customHeight="1">
      <c r="A24" s="534"/>
      <c r="B24" s="483"/>
      <c r="C24" s="79" t="s">
        <v>34</v>
      </c>
      <c r="D24" s="30">
        <v>11</v>
      </c>
      <c r="E24" s="30">
        <v>8</v>
      </c>
      <c r="F24" s="30">
        <v>3</v>
      </c>
      <c r="G24" s="30">
        <v>31</v>
      </c>
      <c r="H24" s="30"/>
      <c r="I24" s="30"/>
      <c r="J24" s="30"/>
      <c r="K24" s="30"/>
      <c r="L24" s="30"/>
      <c r="M24" s="30"/>
      <c r="N24" s="30"/>
      <c r="O24" s="30"/>
      <c r="P24" s="30"/>
      <c r="Q24" s="30">
        <v>0</v>
      </c>
      <c r="R24" s="30">
        <v>0</v>
      </c>
      <c r="S24" s="30">
        <v>2</v>
      </c>
      <c r="T24" s="30">
        <v>5</v>
      </c>
      <c r="U24" s="30">
        <v>4</v>
      </c>
      <c r="V24" s="30">
        <v>0</v>
      </c>
      <c r="W24" s="30">
        <v>0</v>
      </c>
      <c r="X24" s="30">
        <v>0</v>
      </c>
      <c r="Y24" s="30">
        <v>0</v>
      </c>
      <c r="Z24" s="30">
        <v>3</v>
      </c>
      <c r="AA24" s="30">
        <v>8</v>
      </c>
      <c r="AB24" s="30">
        <v>0</v>
      </c>
      <c r="AC24" s="30">
        <v>0</v>
      </c>
    </row>
    <row r="25" spans="1:29" ht="15.75" customHeight="1">
      <c r="A25" s="534"/>
      <c r="B25" s="484"/>
      <c r="C25" s="79" t="s">
        <v>35</v>
      </c>
      <c r="D25" s="30">
        <v>4</v>
      </c>
      <c r="E25" s="30">
        <v>4</v>
      </c>
      <c r="F25" s="30">
        <v>0</v>
      </c>
      <c r="G25" s="30">
        <v>29</v>
      </c>
      <c r="H25" s="30"/>
      <c r="I25" s="30"/>
      <c r="J25" s="30"/>
      <c r="K25" s="30"/>
      <c r="L25" s="30"/>
      <c r="M25" s="30"/>
      <c r="N25" s="30"/>
      <c r="O25" s="30"/>
      <c r="P25" s="30"/>
      <c r="Q25" s="30">
        <v>0</v>
      </c>
      <c r="R25" s="30">
        <v>0</v>
      </c>
      <c r="S25" s="30">
        <v>2</v>
      </c>
      <c r="T25" s="30">
        <v>2</v>
      </c>
      <c r="U25" s="30">
        <v>0</v>
      </c>
      <c r="V25" s="30">
        <v>0</v>
      </c>
      <c r="W25" s="30">
        <v>0</v>
      </c>
      <c r="X25" s="30">
        <v>0</v>
      </c>
      <c r="Y25" s="30">
        <v>0</v>
      </c>
      <c r="Z25" s="30">
        <v>0</v>
      </c>
      <c r="AA25" s="30">
        <v>4</v>
      </c>
      <c r="AB25" s="30">
        <v>0</v>
      </c>
      <c r="AC25" s="30">
        <v>0</v>
      </c>
    </row>
    <row r="26" spans="1:29" ht="15.75" customHeight="1">
      <c r="A26" s="534"/>
      <c r="B26" s="482" t="s">
        <v>206</v>
      </c>
      <c r="C26" s="112" t="s">
        <v>116</v>
      </c>
      <c r="D26" s="36">
        <v>11</v>
      </c>
      <c r="E26" s="36">
        <v>11</v>
      </c>
      <c r="F26" s="36">
        <v>0</v>
      </c>
      <c r="G26" s="36">
        <v>29</v>
      </c>
      <c r="H26" s="36"/>
      <c r="I26" s="36"/>
      <c r="J26" s="36"/>
      <c r="K26" s="36"/>
      <c r="L26" s="36"/>
      <c r="M26" s="36"/>
      <c r="N26" s="36"/>
      <c r="O26" s="36"/>
      <c r="P26" s="36"/>
      <c r="Q26" s="36">
        <v>0</v>
      </c>
      <c r="R26" s="36">
        <v>0</v>
      </c>
      <c r="S26" s="36">
        <v>4</v>
      </c>
      <c r="T26" s="36">
        <v>7</v>
      </c>
      <c r="U26" s="36">
        <v>0</v>
      </c>
      <c r="V26" s="36">
        <v>0</v>
      </c>
      <c r="W26" s="36">
        <v>0</v>
      </c>
      <c r="X26" s="36">
        <v>0</v>
      </c>
      <c r="Y26" s="36">
        <v>0</v>
      </c>
      <c r="Z26" s="36">
        <v>3</v>
      </c>
      <c r="AA26" s="36">
        <v>8</v>
      </c>
      <c r="AB26" s="36">
        <v>0</v>
      </c>
      <c r="AC26" s="36">
        <v>0</v>
      </c>
    </row>
    <row r="27" spans="1:29" ht="15.75" customHeight="1">
      <c r="A27" s="534"/>
      <c r="B27" s="483"/>
      <c r="C27" s="79" t="s">
        <v>34</v>
      </c>
      <c r="D27" s="30">
        <v>5</v>
      </c>
      <c r="E27" s="30">
        <v>5</v>
      </c>
      <c r="F27" s="30">
        <v>0</v>
      </c>
      <c r="G27" s="30">
        <v>31</v>
      </c>
      <c r="H27" s="30"/>
      <c r="I27" s="30"/>
      <c r="J27" s="30"/>
      <c r="K27" s="30"/>
      <c r="L27" s="30"/>
      <c r="M27" s="30"/>
      <c r="N27" s="30"/>
      <c r="O27" s="30"/>
      <c r="P27" s="30"/>
      <c r="Q27" s="30">
        <v>0</v>
      </c>
      <c r="R27" s="30">
        <v>0</v>
      </c>
      <c r="S27" s="30">
        <v>0</v>
      </c>
      <c r="T27" s="30">
        <v>5</v>
      </c>
      <c r="U27" s="30">
        <v>0</v>
      </c>
      <c r="V27" s="30">
        <v>0</v>
      </c>
      <c r="W27" s="30">
        <v>0</v>
      </c>
      <c r="X27" s="30">
        <v>0</v>
      </c>
      <c r="Y27" s="30">
        <v>0</v>
      </c>
      <c r="Z27" s="30">
        <v>2</v>
      </c>
      <c r="AA27" s="30">
        <v>3</v>
      </c>
      <c r="AB27" s="30">
        <v>0</v>
      </c>
      <c r="AC27" s="30">
        <v>0</v>
      </c>
    </row>
    <row r="28" spans="1:29" ht="15.75" customHeight="1">
      <c r="A28" s="534"/>
      <c r="B28" s="484"/>
      <c r="C28" s="79" t="s">
        <v>35</v>
      </c>
      <c r="D28" s="30">
        <v>6</v>
      </c>
      <c r="E28" s="30">
        <v>6</v>
      </c>
      <c r="F28" s="30">
        <v>0</v>
      </c>
      <c r="G28" s="30">
        <v>27</v>
      </c>
      <c r="H28" s="30"/>
      <c r="I28" s="30"/>
      <c r="J28" s="30"/>
      <c r="K28" s="30"/>
      <c r="L28" s="30"/>
      <c r="M28" s="30"/>
      <c r="N28" s="30"/>
      <c r="O28" s="30"/>
      <c r="P28" s="30"/>
      <c r="Q28" s="30">
        <v>0</v>
      </c>
      <c r="R28" s="30">
        <v>0</v>
      </c>
      <c r="S28" s="30">
        <v>4</v>
      </c>
      <c r="T28" s="30">
        <v>2</v>
      </c>
      <c r="U28" s="30">
        <v>0</v>
      </c>
      <c r="V28" s="30">
        <v>0</v>
      </c>
      <c r="W28" s="30">
        <v>0</v>
      </c>
      <c r="X28" s="30">
        <v>0</v>
      </c>
      <c r="Y28" s="30">
        <v>0</v>
      </c>
      <c r="Z28" s="30">
        <v>1</v>
      </c>
      <c r="AA28" s="30">
        <v>5</v>
      </c>
      <c r="AB28" s="30">
        <v>0</v>
      </c>
      <c r="AC28" s="30">
        <v>0</v>
      </c>
    </row>
    <row r="29" spans="1:29" ht="15.75" customHeight="1">
      <c r="A29" s="534"/>
      <c r="B29" s="482" t="s">
        <v>145</v>
      </c>
      <c r="C29" s="112" t="s">
        <v>116</v>
      </c>
      <c r="D29" s="36">
        <v>16</v>
      </c>
      <c r="E29" s="36">
        <v>16</v>
      </c>
      <c r="F29" s="36">
        <v>0</v>
      </c>
      <c r="G29" s="36">
        <v>33</v>
      </c>
      <c r="H29" s="36"/>
      <c r="I29" s="36"/>
      <c r="J29" s="36"/>
      <c r="K29" s="36"/>
      <c r="L29" s="36"/>
      <c r="M29" s="36"/>
      <c r="N29" s="36"/>
      <c r="O29" s="36"/>
      <c r="P29" s="36"/>
      <c r="Q29" s="36">
        <v>0</v>
      </c>
      <c r="R29" s="36">
        <v>0</v>
      </c>
      <c r="S29" s="36">
        <v>0</v>
      </c>
      <c r="T29" s="36">
        <v>5</v>
      </c>
      <c r="U29" s="36">
        <v>5</v>
      </c>
      <c r="V29" s="36">
        <v>2</v>
      </c>
      <c r="W29" s="36">
        <v>4</v>
      </c>
      <c r="X29" s="36">
        <v>0</v>
      </c>
      <c r="Y29" s="36">
        <v>0</v>
      </c>
      <c r="Z29" s="36">
        <v>4</v>
      </c>
      <c r="AA29" s="36">
        <v>12</v>
      </c>
      <c r="AB29" s="36">
        <v>0</v>
      </c>
      <c r="AC29" s="36">
        <v>0</v>
      </c>
    </row>
    <row r="30" spans="1:29" ht="15.75" customHeight="1">
      <c r="A30" s="534"/>
      <c r="B30" s="483"/>
      <c r="C30" s="79" t="s">
        <v>34</v>
      </c>
      <c r="D30" s="30">
        <v>9</v>
      </c>
      <c r="E30" s="30">
        <v>9</v>
      </c>
      <c r="F30" s="30">
        <v>0</v>
      </c>
      <c r="G30" s="30">
        <v>34</v>
      </c>
      <c r="H30" s="30"/>
      <c r="I30" s="30"/>
      <c r="J30" s="30"/>
      <c r="K30" s="30"/>
      <c r="L30" s="30"/>
      <c r="M30" s="30"/>
      <c r="N30" s="30"/>
      <c r="O30" s="30"/>
      <c r="P30" s="30"/>
      <c r="Q30" s="30">
        <v>0</v>
      </c>
      <c r="R30" s="30">
        <v>0</v>
      </c>
      <c r="S30" s="30">
        <v>0</v>
      </c>
      <c r="T30" s="30">
        <v>1</v>
      </c>
      <c r="U30" s="30">
        <v>4</v>
      </c>
      <c r="V30" s="30">
        <v>2</v>
      </c>
      <c r="W30" s="30">
        <v>2</v>
      </c>
      <c r="X30" s="30">
        <v>0</v>
      </c>
      <c r="Y30" s="30">
        <v>0</v>
      </c>
      <c r="Z30" s="30">
        <v>2</v>
      </c>
      <c r="AA30" s="30">
        <v>7</v>
      </c>
      <c r="AB30" s="30">
        <v>0</v>
      </c>
      <c r="AC30" s="30">
        <v>0</v>
      </c>
    </row>
    <row r="31" spans="1:29" ht="15.75" customHeight="1">
      <c r="A31" s="534"/>
      <c r="B31" s="484"/>
      <c r="C31" s="79" t="s">
        <v>35</v>
      </c>
      <c r="D31" s="42">
        <v>7</v>
      </c>
      <c r="E31" s="30">
        <v>7</v>
      </c>
      <c r="F31" s="30">
        <v>0</v>
      </c>
      <c r="G31" s="30">
        <v>31</v>
      </c>
      <c r="H31" s="30"/>
      <c r="I31" s="30"/>
      <c r="J31" s="30"/>
      <c r="K31" s="30"/>
      <c r="L31" s="30"/>
      <c r="M31" s="30"/>
      <c r="N31" s="30"/>
      <c r="O31" s="30"/>
      <c r="P31" s="30"/>
      <c r="Q31" s="30">
        <v>0</v>
      </c>
      <c r="R31" s="30">
        <v>0</v>
      </c>
      <c r="S31" s="30">
        <v>0</v>
      </c>
      <c r="T31" s="30">
        <v>4</v>
      </c>
      <c r="U31" s="30">
        <v>1</v>
      </c>
      <c r="V31" s="30">
        <v>0</v>
      </c>
      <c r="W31" s="30">
        <v>2</v>
      </c>
      <c r="X31" s="30">
        <v>0</v>
      </c>
      <c r="Y31" s="30">
        <v>0</v>
      </c>
      <c r="Z31" s="30">
        <v>2</v>
      </c>
      <c r="AA31" s="30">
        <v>5</v>
      </c>
      <c r="AB31" s="30">
        <v>0</v>
      </c>
      <c r="AC31" s="30">
        <v>0</v>
      </c>
    </row>
    <row r="32" spans="1:29" ht="15.75" customHeight="1">
      <c r="A32" s="534"/>
      <c r="B32" s="526" t="s">
        <v>525</v>
      </c>
      <c r="C32" s="112" t="s">
        <v>116</v>
      </c>
      <c r="D32" s="341">
        <v>26</v>
      </c>
      <c r="E32" s="341">
        <v>24</v>
      </c>
      <c r="F32" s="341">
        <v>2</v>
      </c>
      <c r="G32" s="341">
        <v>31</v>
      </c>
      <c r="H32" s="288"/>
      <c r="I32" s="288"/>
      <c r="J32" s="288"/>
      <c r="K32" s="288"/>
      <c r="L32" s="288"/>
      <c r="M32" s="288"/>
      <c r="N32" s="288"/>
      <c r="O32" s="288"/>
      <c r="P32" s="288"/>
      <c r="Q32" s="348">
        <v>0</v>
      </c>
      <c r="R32" s="348">
        <v>0</v>
      </c>
      <c r="S32" s="348">
        <v>11</v>
      </c>
      <c r="T32" s="348">
        <v>10</v>
      </c>
      <c r="U32" s="348">
        <v>4</v>
      </c>
      <c r="V32" s="348">
        <v>0</v>
      </c>
      <c r="W32" s="348">
        <v>1</v>
      </c>
      <c r="X32" s="348">
        <v>0</v>
      </c>
      <c r="Y32" s="348">
        <v>0</v>
      </c>
      <c r="Z32" s="348">
        <v>10</v>
      </c>
      <c r="AA32" s="348">
        <v>16</v>
      </c>
      <c r="AB32" s="348">
        <v>0</v>
      </c>
      <c r="AC32" s="348">
        <v>0</v>
      </c>
    </row>
    <row r="33" spans="1:29" ht="15.75" customHeight="1">
      <c r="A33" s="534"/>
      <c r="B33" s="526"/>
      <c r="C33" s="79" t="s">
        <v>34</v>
      </c>
      <c r="D33" s="342">
        <v>18</v>
      </c>
      <c r="E33" s="342">
        <v>16</v>
      </c>
      <c r="F33" s="342">
        <v>2</v>
      </c>
      <c r="G33" s="342">
        <v>31</v>
      </c>
      <c r="H33" s="30"/>
      <c r="I33" s="30"/>
      <c r="J33" s="30"/>
      <c r="K33" s="30"/>
      <c r="L33" s="30"/>
      <c r="M33" s="30"/>
      <c r="N33" s="30"/>
      <c r="O33" s="30"/>
      <c r="P33" s="30"/>
      <c r="Q33" s="349">
        <v>0</v>
      </c>
      <c r="R33" s="349">
        <v>0</v>
      </c>
      <c r="S33" s="349">
        <v>6</v>
      </c>
      <c r="T33" s="349">
        <v>9</v>
      </c>
      <c r="U33" s="349">
        <v>2</v>
      </c>
      <c r="V33" s="349">
        <v>0</v>
      </c>
      <c r="W33" s="349">
        <v>1</v>
      </c>
      <c r="X33" s="349">
        <v>0</v>
      </c>
      <c r="Y33" s="349">
        <v>0</v>
      </c>
      <c r="Z33" s="349">
        <v>8</v>
      </c>
      <c r="AA33" s="349">
        <v>10</v>
      </c>
      <c r="AB33" s="349">
        <v>0</v>
      </c>
      <c r="AC33" s="349">
        <v>0</v>
      </c>
    </row>
    <row r="34" spans="1:29" ht="15.75" customHeight="1">
      <c r="A34" s="535"/>
      <c r="B34" s="526"/>
      <c r="C34" s="79" t="s">
        <v>35</v>
      </c>
      <c r="D34" s="343">
        <v>8</v>
      </c>
      <c r="E34" s="343">
        <v>8</v>
      </c>
      <c r="F34" s="343">
        <v>0</v>
      </c>
      <c r="G34" s="343">
        <v>30</v>
      </c>
      <c r="H34" s="131"/>
      <c r="I34" s="131"/>
      <c r="J34" s="131"/>
      <c r="K34" s="131"/>
      <c r="L34" s="131"/>
      <c r="M34" s="131"/>
      <c r="N34" s="131"/>
      <c r="O34" s="131"/>
      <c r="P34" s="131"/>
      <c r="Q34" s="350">
        <v>0</v>
      </c>
      <c r="R34" s="350">
        <v>0</v>
      </c>
      <c r="S34" s="350">
        <v>5</v>
      </c>
      <c r="T34" s="350">
        <v>1</v>
      </c>
      <c r="U34" s="350">
        <v>2</v>
      </c>
      <c r="V34" s="350">
        <v>0</v>
      </c>
      <c r="W34" s="350">
        <v>0</v>
      </c>
      <c r="X34" s="350">
        <v>0</v>
      </c>
      <c r="Y34" s="350">
        <v>0</v>
      </c>
      <c r="Z34" s="350">
        <v>2</v>
      </c>
      <c r="AA34" s="350">
        <v>6</v>
      </c>
      <c r="AB34" s="350">
        <v>0</v>
      </c>
      <c r="AC34" s="350">
        <v>0</v>
      </c>
    </row>
    <row r="35" spans="1:29" s="54" customFormat="1" ht="15.75" customHeight="1">
      <c r="A35" s="541" t="s">
        <v>373</v>
      </c>
      <c r="B35" s="522" t="s">
        <v>115</v>
      </c>
      <c r="C35" s="112" t="s">
        <v>116</v>
      </c>
      <c r="D35" s="36">
        <f>'18(續6)'!D38+'18(續6)'!D41+'18(續6)'!D44+'18(續7)'!D5+'18(續7)'!D8+'18(續7)'!D11+'18(續7)'!D14+'18(續7)'!D17+'18(續7)'!D20+'18(續7)'!D23</f>
        <v>1167</v>
      </c>
      <c r="E35" s="36">
        <f>'18(續6)'!E38+'18(續6)'!E41+'18(續6)'!E44+'18(續7)'!E5+'18(續7)'!E8+'18(續7)'!E11+'18(續7)'!E14+'18(續7)'!E17+'18(續7)'!E20+'18(續7)'!E23</f>
        <v>1167</v>
      </c>
      <c r="F35" s="36">
        <f>'18(續6)'!F38+'18(續6)'!F41+'18(續6)'!F44+'18(續7)'!F5+'18(續7)'!F8+'18(續7)'!F11+'18(續7)'!F14+'18(續7)'!F17+'18(續7)'!F20+'18(續7)'!F23</f>
        <v>0</v>
      </c>
      <c r="G35" s="36">
        <f>(D38*G38+D41*G41+D44*G44+'18(續7)'!D5*'18(續7)'!G5+'18(續7)'!D8*'18(續7)'!G8+'18(續7)'!D11*'18(續7)'!G11+'18(續7)'!D14*'18(續7)'!G14+'18(續7)'!D17*'18(續7)'!G17+'18(續7)'!D20*'18(續7)'!G20+'18(續7)'!D23*'18(續7)'!G23)/'18(續6)'!D35</f>
        <v>30.309340188517567</v>
      </c>
      <c r="H35" s="36">
        <f>'18(續6)'!H38+'18(續6)'!H41+'18(續6)'!H44+'18(續7)'!H5+'18(續7)'!H8+'18(續7)'!H11+'18(續7)'!H14+'18(續7)'!H17+'18(續7)'!H20+'18(續7)'!H23</f>
        <v>0</v>
      </c>
      <c r="I35" s="36">
        <f>'18(續6)'!I38+'18(續6)'!I41+'18(續6)'!I44+'18(續7)'!I5+'18(續7)'!I8+'18(續7)'!I11+'18(續7)'!I14+'18(續7)'!I17+'18(續7)'!I20+'18(續7)'!I23</f>
        <v>0</v>
      </c>
      <c r="J35" s="36">
        <f>'18(續6)'!J38+'18(續6)'!J41+'18(續6)'!J44+'18(續7)'!J5+'18(續7)'!J8+'18(續7)'!J11+'18(續7)'!J14+'18(續7)'!J17+'18(續7)'!J20+'18(續7)'!J23</f>
        <v>0</v>
      </c>
      <c r="K35" s="36">
        <f>'18(續6)'!K38+'18(續6)'!K41+'18(續6)'!K44+'18(續7)'!K5+'18(續7)'!K8+'18(續7)'!K11+'18(續7)'!K14+'18(續7)'!K17+'18(續7)'!K20+'18(續7)'!K23</f>
        <v>0</v>
      </c>
      <c r="L35" s="36">
        <f>'18(續6)'!L38+'18(續6)'!L41+'18(續6)'!L44+'18(續7)'!L5+'18(續7)'!L8+'18(續7)'!L11+'18(續7)'!L14+'18(續7)'!L17+'18(續7)'!L20+'18(續7)'!L23</f>
        <v>0</v>
      </c>
      <c r="M35" s="36">
        <f>'18(續6)'!M38+'18(續6)'!M41+'18(續6)'!M44+'18(續7)'!M5+'18(續7)'!M8+'18(續7)'!M11+'18(續7)'!M14+'18(續7)'!M17+'18(續7)'!M20+'18(續7)'!M23</f>
        <v>0</v>
      </c>
      <c r="N35" s="36">
        <f>'18(續6)'!N38+'18(續6)'!N41+'18(續6)'!N44+'18(續7)'!N5+'18(續7)'!N8+'18(續7)'!N11+'18(續7)'!N14+'18(續7)'!N17+'18(續7)'!N20+'18(續7)'!N23</f>
        <v>0</v>
      </c>
      <c r="O35" s="36">
        <f>'18(續6)'!O38+'18(續6)'!O41+'18(續6)'!O44+'18(續7)'!O5+'18(續7)'!O8+'18(續7)'!O11+'18(續7)'!O14+'18(續7)'!O17+'18(續7)'!O20+'18(續7)'!O23</f>
        <v>0</v>
      </c>
      <c r="P35" s="36">
        <f>'18(續6)'!P38+'18(續6)'!P41+'18(續6)'!P44+'18(續7)'!P5+'18(續7)'!P8+'18(續7)'!P11+'18(續7)'!P14+'18(續7)'!P17+'18(續7)'!P20+'18(續7)'!P23</f>
        <v>0</v>
      </c>
      <c r="Q35" s="36">
        <f>'18(續6)'!Q38+'18(續6)'!Q41+'18(續6)'!Q44+'18(續7)'!Q5+'18(續7)'!Q8+'18(續7)'!Q11+'18(續7)'!Q14+'18(續7)'!Q17+'18(續7)'!Q20+'18(續7)'!Q23</f>
        <v>0</v>
      </c>
      <c r="R35" s="36">
        <f>'18(續6)'!R38+'18(續6)'!R41+'18(續6)'!R44+'18(續7)'!R5+'18(續7)'!R8+'18(續7)'!R11+'18(續7)'!R14+'18(續7)'!R17+'18(續7)'!R20+'18(續7)'!R23</f>
        <v>105</v>
      </c>
      <c r="S35" s="36">
        <f>'18(續6)'!S38+'18(續6)'!S41+'18(續6)'!S44+'18(續7)'!S5+'18(續7)'!S8+'18(續7)'!S11+'18(續7)'!S14+'18(續7)'!S17+'18(續7)'!S20+'18(續7)'!S23</f>
        <v>431</v>
      </c>
      <c r="T35" s="36">
        <f>'18(續6)'!T38+'18(續6)'!T41+'18(續6)'!T44+'18(續7)'!T5+'18(續7)'!T8+'18(續7)'!T11+'18(續7)'!T14+'18(續7)'!T17+'18(續7)'!T20+'18(續7)'!T23</f>
        <v>349</v>
      </c>
      <c r="U35" s="36">
        <f>'18(續6)'!U38+'18(續6)'!U41+'18(續6)'!U44+'18(續7)'!U5+'18(續7)'!U8+'18(續7)'!U11+'18(續7)'!U14+'18(續7)'!U17+'18(續7)'!U20+'18(續7)'!U23</f>
        <v>194</v>
      </c>
      <c r="V35" s="36">
        <f>'18(續6)'!V38+'18(續6)'!V41+'18(續6)'!V44+'18(續7)'!V5+'18(續7)'!V8+'18(續7)'!V11+'18(續7)'!V14+'18(續7)'!V17+'18(續7)'!V20+'18(續7)'!V23</f>
        <v>68</v>
      </c>
      <c r="W35" s="36">
        <f>'18(續6)'!W38+'18(續6)'!W41+'18(續6)'!W44+'18(續7)'!W5+'18(續7)'!W8+'18(續7)'!W11+'18(續7)'!W14+'18(續7)'!W17+'18(續7)'!W20+'18(續7)'!W23</f>
        <v>17</v>
      </c>
      <c r="X35" s="36">
        <f>'18(續6)'!X38+'18(續6)'!X41+'18(續6)'!X44+'18(續7)'!X5+'18(續7)'!X8+'18(續7)'!X11+'18(續7)'!X14+'18(續7)'!X17+'18(續7)'!X20+'18(續7)'!X23</f>
        <v>2</v>
      </c>
      <c r="Y35" s="36">
        <f>'18(續6)'!Y38+'18(續6)'!Y41+'18(續6)'!Y44+'18(續7)'!Y5+'18(續7)'!Y8+'18(續7)'!Y11+'18(續7)'!Y14+'18(續7)'!Y17+'18(續7)'!Y20+'18(續7)'!Y23</f>
        <v>1</v>
      </c>
      <c r="Z35" s="36">
        <f>'18(續6)'!Z38+'18(續6)'!Z41+'18(續6)'!Z44+'18(續7)'!Z5+'18(續7)'!Z8+'18(續7)'!Z11+'18(續7)'!Z14+'18(續7)'!Z17+'18(續7)'!Z20+'18(續7)'!Z23</f>
        <v>95</v>
      </c>
      <c r="AA35" s="36">
        <f>'18(續6)'!AA38+'18(續6)'!AA41+'18(續6)'!AA44+'18(續7)'!AA5+'18(續7)'!AA8+'18(續7)'!AA11+'18(續7)'!AA14+'18(續7)'!AA17+'18(續7)'!AA20+'18(續7)'!AA23</f>
        <v>1044</v>
      </c>
      <c r="AB35" s="36">
        <f>'18(續6)'!AB38+'18(續6)'!AB41+'18(續6)'!AB44+'18(續7)'!AB5+'18(續7)'!AB8+'18(續7)'!AB11+'18(續7)'!AB14+'18(續7)'!AB17+'18(續7)'!AB20+'18(續7)'!AB23</f>
        <v>28</v>
      </c>
      <c r="AC35" s="36">
        <f>'18(續6)'!AC38+'18(續6)'!AC41+'18(續6)'!AC44+'18(續7)'!AC5+'18(續7)'!AC8+'18(續7)'!AC11+'18(續7)'!AC14+'18(續7)'!AC17+'18(續7)'!AC20+'18(續7)'!AC23</f>
        <v>0</v>
      </c>
    </row>
    <row r="36" spans="1:29" s="54" customFormat="1" ht="15.75" customHeight="1">
      <c r="A36" s="536"/>
      <c r="B36" s="526"/>
      <c r="C36" s="79" t="s">
        <v>34</v>
      </c>
      <c r="D36" s="6">
        <f>'18(續6)'!D39+'18(續6)'!D42+'18(續6)'!D45+'18(續7)'!D6+'18(續7)'!D9+'18(續7)'!D12+'18(續7)'!D15+'18(續7)'!D18+'18(續7)'!D21+'18(續7)'!D24</f>
        <v>271</v>
      </c>
      <c r="E36" s="6">
        <f>'18(續6)'!E39+'18(續6)'!E42+'18(續6)'!E45+'18(續7)'!E6+'18(續7)'!E9+'18(續7)'!E12+'18(續7)'!E15+'18(續7)'!E18+'18(續7)'!E21+'18(續7)'!E24</f>
        <v>271</v>
      </c>
      <c r="F36" s="6">
        <f>'18(續6)'!F39+'18(續6)'!F42+'18(續6)'!F45+'18(續7)'!F6+'18(續7)'!F9+'18(續7)'!F12+'18(續7)'!F15+'18(續7)'!F18+'18(續7)'!F21+'18(續7)'!F24</f>
        <v>0</v>
      </c>
      <c r="G36" s="6">
        <f>(D39*G39+D42*G42+D45*G45+'18(續7)'!D6*'18(續7)'!G6+'18(續7)'!D9*'18(續7)'!G9+'18(續7)'!D12*'18(續7)'!G12+'18(續7)'!D15*'18(續7)'!G15+'18(續7)'!D18*'18(續7)'!G18+'18(續7)'!D21*'18(續7)'!G21+'18(續7)'!D24*'18(續7)'!G24)/'18(續6)'!D36</f>
        <v>31.125461254612546</v>
      </c>
      <c r="H36" s="6">
        <f>'18(續6)'!H39+'18(續6)'!H42+'18(續6)'!H45+'18(續7)'!H6+'18(續7)'!H9+'18(續7)'!H12+'18(續7)'!H15+'18(續7)'!H18+'18(續7)'!H21+'18(續7)'!H24</f>
        <v>0</v>
      </c>
      <c r="I36" s="6">
        <f>'18(續6)'!I39+'18(續6)'!I42+'18(續6)'!I45+'18(續7)'!I6+'18(續7)'!I9+'18(續7)'!I12+'18(續7)'!I15+'18(續7)'!I18+'18(續7)'!I21+'18(續7)'!I24</f>
        <v>0</v>
      </c>
      <c r="J36" s="6">
        <f>'18(續6)'!J39+'18(續6)'!J42+'18(續6)'!J45+'18(續7)'!J6+'18(續7)'!J9+'18(續7)'!J12+'18(續7)'!J15+'18(續7)'!J18+'18(續7)'!J21+'18(續7)'!J24</f>
        <v>0</v>
      </c>
      <c r="K36" s="6">
        <f>'18(續6)'!K39+'18(續6)'!K42+'18(續6)'!K45+'18(續7)'!K6+'18(續7)'!K9+'18(續7)'!K12+'18(續7)'!K15+'18(續7)'!K18+'18(續7)'!K21+'18(續7)'!K24</f>
        <v>0</v>
      </c>
      <c r="L36" s="6">
        <f>'18(續6)'!L39+'18(續6)'!L42+'18(續6)'!L45+'18(續7)'!L6+'18(續7)'!L9+'18(續7)'!L12+'18(續7)'!L15+'18(續7)'!L18+'18(續7)'!L21+'18(續7)'!L24</f>
        <v>0</v>
      </c>
      <c r="M36" s="6">
        <f>'18(續6)'!M39+'18(續6)'!M42+'18(續6)'!M45+'18(續7)'!M6+'18(續7)'!M9+'18(續7)'!M12+'18(續7)'!M15+'18(續7)'!M18+'18(續7)'!M21+'18(續7)'!M24</f>
        <v>0</v>
      </c>
      <c r="N36" s="6">
        <f>'18(續6)'!N39+'18(續6)'!N42+'18(續6)'!N45+'18(續7)'!N6+'18(續7)'!N9+'18(續7)'!N12+'18(續7)'!N15+'18(續7)'!N18+'18(續7)'!N21+'18(續7)'!N24</f>
        <v>0</v>
      </c>
      <c r="O36" s="6">
        <f>'18(續6)'!O39+'18(續6)'!O42+'18(續6)'!O45+'18(續7)'!O6+'18(續7)'!O9+'18(續7)'!O12+'18(續7)'!O15+'18(續7)'!O18+'18(續7)'!O21+'18(續7)'!O24</f>
        <v>0</v>
      </c>
      <c r="P36" s="6">
        <f>'18(續6)'!P39+'18(續6)'!P42+'18(續6)'!P45+'18(續7)'!P6+'18(續7)'!P9+'18(續7)'!P12+'18(續7)'!P15+'18(續7)'!P18+'18(續7)'!P21+'18(續7)'!P24</f>
        <v>0</v>
      </c>
      <c r="Q36" s="6">
        <f>'18(續6)'!Q39+'18(續6)'!Q42+'18(續6)'!Q45+'18(續7)'!Q6+'18(續7)'!Q9+'18(續7)'!Q12+'18(續7)'!Q15+'18(續7)'!Q18+'18(續7)'!Q21+'18(續7)'!Q24</f>
        <v>0</v>
      </c>
      <c r="R36" s="6">
        <f>'18(續6)'!R39+'18(續6)'!R42+'18(續6)'!R45+'18(續7)'!R6+'18(續7)'!R9+'18(續7)'!R12+'18(續7)'!R15+'18(續7)'!R18+'18(續7)'!R21+'18(續7)'!R24</f>
        <v>5</v>
      </c>
      <c r="S36" s="6">
        <f>'18(續6)'!S39+'18(續6)'!S42+'18(續6)'!S45+'18(續7)'!S6+'18(續7)'!S9+'18(續7)'!S12+'18(續7)'!S15+'18(續7)'!S18+'18(續7)'!S21+'18(續7)'!S24</f>
        <v>107</v>
      </c>
      <c r="T36" s="6">
        <f>'18(續6)'!T39+'18(續6)'!T42+'18(續6)'!T45+'18(續7)'!T6+'18(續7)'!T9+'18(續7)'!T12+'18(續7)'!T15+'18(續7)'!T18+'18(續7)'!T21+'18(續7)'!T24</f>
        <v>82</v>
      </c>
      <c r="U36" s="6">
        <f>'18(續6)'!U39+'18(續6)'!U42+'18(續6)'!U45+'18(續7)'!U6+'18(續7)'!U9+'18(續7)'!U12+'18(續7)'!U15+'18(續7)'!U18+'18(續7)'!U21+'18(續7)'!U24</f>
        <v>55</v>
      </c>
      <c r="V36" s="6">
        <f>'18(續6)'!V39+'18(續6)'!V42+'18(續6)'!V45+'18(續7)'!V6+'18(續7)'!V9+'18(續7)'!V12+'18(續7)'!V15+'18(續7)'!V18+'18(續7)'!V21+'18(續7)'!V24</f>
        <v>18</v>
      </c>
      <c r="W36" s="6">
        <f>'18(續6)'!W39+'18(續6)'!W42+'18(續6)'!W45+'18(續7)'!W6+'18(續7)'!W9+'18(續7)'!W12+'18(續7)'!W15+'18(續7)'!W18+'18(續7)'!W21+'18(續7)'!W24</f>
        <v>3</v>
      </c>
      <c r="X36" s="6">
        <f>'18(續6)'!X39+'18(續6)'!X42+'18(續6)'!X45+'18(續7)'!X6+'18(續7)'!X9+'18(續7)'!X12+'18(續7)'!X15+'18(續7)'!X18+'18(續7)'!X21+'18(續7)'!X24</f>
        <v>0</v>
      </c>
      <c r="Y36" s="6">
        <f>'18(續6)'!Y39+'18(續6)'!Y42+'18(續6)'!Y45+'18(續7)'!Y6+'18(續7)'!Y9+'18(續7)'!Y12+'18(續7)'!Y15+'18(續7)'!Y18+'18(續7)'!Y21+'18(續7)'!Y24</f>
        <v>1</v>
      </c>
      <c r="Z36" s="6">
        <f>'18(續6)'!Z39+'18(續6)'!Z42+'18(續6)'!Z45+'18(續7)'!Z6+'18(續7)'!Z9+'18(續7)'!Z12+'18(續7)'!Z15+'18(續7)'!Z18+'18(續7)'!Z21+'18(續7)'!Z24</f>
        <v>38</v>
      </c>
      <c r="AA36" s="6">
        <f>'18(續6)'!AA39+'18(續6)'!AA42+'18(續6)'!AA45+'18(續7)'!AA6+'18(續7)'!AA9+'18(續7)'!AA12+'18(續7)'!AA15+'18(續7)'!AA18+'18(續7)'!AA21+'18(續7)'!AA24</f>
        <v>226</v>
      </c>
      <c r="AB36" s="6">
        <f>'18(續6)'!AB39+'18(續6)'!AB42+'18(續6)'!AB45+'18(續7)'!AB6+'18(續7)'!AB9+'18(續7)'!AB12+'18(續7)'!AB15+'18(續7)'!AB18+'18(續7)'!AB21+'18(續7)'!AB24</f>
        <v>7</v>
      </c>
      <c r="AC36" s="6">
        <f>'18(續6)'!AC39+'18(續6)'!AC42+'18(續6)'!AC45+'18(續7)'!AC6+'18(續7)'!AC9+'18(續7)'!AC12+'18(續7)'!AC15+'18(續7)'!AC18+'18(續7)'!AC21+'18(續7)'!AC24</f>
        <v>0</v>
      </c>
    </row>
    <row r="37" spans="1:29" s="54" customFormat="1" ht="15.75" customHeight="1">
      <c r="A37" s="536"/>
      <c r="B37" s="526"/>
      <c r="C37" s="79" t="s">
        <v>35</v>
      </c>
      <c r="D37" s="6">
        <f>'18(續6)'!D40+'18(續6)'!D43+'18(續6)'!D46+'18(續7)'!D7+'18(續7)'!D10+'18(續7)'!D13+'18(續7)'!D16+'18(續7)'!D19+'18(續7)'!D22+'18(續7)'!D25</f>
        <v>896</v>
      </c>
      <c r="E37" s="6">
        <f>'18(續6)'!E40+'18(續6)'!E43+'18(續6)'!E46+'18(續7)'!E7+'18(續7)'!E10+'18(續7)'!E13+'18(續7)'!E16+'18(續7)'!E19+'18(續7)'!E22+'18(續7)'!E25</f>
        <v>896</v>
      </c>
      <c r="F37" s="6">
        <f>'18(續6)'!F40+'18(續6)'!F43+'18(續6)'!F46+'18(續7)'!F7+'18(續7)'!F10+'18(續7)'!F13+'18(續7)'!F16+'18(續7)'!F19+'18(續7)'!F22+'18(續7)'!F25</f>
        <v>0</v>
      </c>
      <c r="G37" s="6">
        <f>(D40*G40+D43*G43+D46*G46+'18(續7)'!D7*'18(續7)'!G7+'18(續7)'!D10*'18(續7)'!G10+'18(續7)'!D13*'18(續7)'!G13+'18(續7)'!D16*'18(續7)'!G16+'18(續7)'!D19*'18(續7)'!G19+'18(續7)'!D22*'18(續7)'!G22+'18(續7)'!D25*'18(續7)'!G25)/'18(續6)'!D37</f>
        <v>30.342633928571427</v>
      </c>
      <c r="H37" s="6">
        <f>'18(續6)'!H40+'18(續6)'!H43+'18(續6)'!H46+'18(續7)'!H7+'18(續7)'!H10+'18(續7)'!H13+'18(續7)'!H16+'18(續7)'!H19+'18(續7)'!H22+'18(續7)'!H25</f>
        <v>0</v>
      </c>
      <c r="I37" s="6">
        <f>'18(續6)'!I40+'18(續6)'!I43+'18(續6)'!I46+'18(續7)'!I7+'18(續7)'!I10+'18(續7)'!I13+'18(續7)'!I16+'18(續7)'!I19+'18(續7)'!I22+'18(續7)'!I25</f>
        <v>0</v>
      </c>
      <c r="J37" s="6">
        <f>'18(續6)'!J40+'18(續6)'!J43+'18(續6)'!J46+'18(續7)'!J7+'18(續7)'!J10+'18(續7)'!J13+'18(續7)'!J16+'18(續7)'!J19+'18(續7)'!J22+'18(續7)'!J25</f>
        <v>0</v>
      </c>
      <c r="K37" s="6">
        <f>'18(續6)'!K40+'18(續6)'!K43+'18(續6)'!K46+'18(續7)'!K7+'18(續7)'!K10+'18(續7)'!K13+'18(續7)'!K16+'18(續7)'!K19+'18(續7)'!K22+'18(續7)'!K25</f>
        <v>0</v>
      </c>
      <c r="L37" s="6">
        <f>'18(續6)'!L40+'18(續6)'!L43+'18(續6)'!L46+'18(續7)'!L7+'18(續7)'!L10+'18(續7)'!L13+'18(續7)'!L16+'18(續7)'!L19+'18(續7)'!L22+'18(續7)'!L25</f>
        <v>0</v>
      </c>
      <c r="M37" s="6">
        <f>'18(續6)'!M40+'18(續6)'!M43+'18(續6)'!M46+'18(續7)'!M7+'18(續7)'!M10+'18(續7)'!M13+'18(續7)'!M16+'18(續7)'!M19+'18(續7)'!M22+'18(續7)'!M25</f>
        <v>0</v>
      </c>
      <c r="N37" s="6">
        <f>'18(續6)'!N40+'18(續6)'!N43+'18(續6)'!N46+'18(續7)'!N7+'18(續7)'!N10+'18(續7)'!N13+'18(續7)'!N16+'18(續7)'!N19+'18(續7)'!N22+'18(續7)'!N25</f>
        <v>0</v>
      </c>
      <c r="O37" s="6">
        <f>'18(續6)'!O40+'18(續6)'!O43+'18(續6)'!O46+'18(續7)'!O7+'18(續7)'!O10+'18(續7)'!O13+'18(續7)'!O16+'18(續7)'!O19+'18(續7)'!O22+'18(續7)'!O25</f>
        <v>0</v>
      </c>
      <c r="P37" s="6">
        <f>'18(續6)'!P40+'18(續6)'!P43+'18(續6)'!P46+'18(續7)'!P7+'18(續7)'!P10+'18(續7)'!P13+'18(續7)'!P16+'18(續7)'!P19+'18(續7)'!P22+'18(續7)'!P25</f>
        <v>0</v>
      </c>
      <c r="Q37" s="6">
        <f>'18(續6)'!Q40+'18(續6)'!Q43+'18(續6)'!Q46+'18(續7)'!Q7+'18(續7)'!Q10+'18(續7)'!Q13+'18(續7)'!Q16+'18(續7)'!Q19+'18(續7)'!Q22+'18(續7)'!Q25</f>
        <v>0</v>
      </c>
      <c r="R37" s="6">
        <f>'18(續6)'!R40+'18(續6)'!R43+'18(續6)'!R46+'18(續7)'!R7+'18(續7)'!R10+'18(續7)'!R13+'18(續7)'!R16+'18(續7)'!R19+'18(續7)'!R22+'18(續7)'!R25</f>
        <v>100</v>
      </c>
      <c r="S37" s="6">
        <f>'18(續6)'!S40+'18(續6)'!S43+'18(續6)'!S46+'18(續7)'!S7+'18(續7)'!S10+'18(續7)'!S13+'18(續7)'!S16+'18(續7)'!S19+'18(續7)'!S22+'18(續7)'!S25</f>
        <v>324</v>
      </c>
      <c r="T37" s="6">
        <f>'18(續6)'!T40+'18(續6)'!T43+'18(續6)'!T46+'18(續7)'!T7+'18(續7)'!T10+'18(續7)'!T13+'18(續7)'!T16+'18(續7)'!T19+'18(續7)'!T22+'18(續7)'!T25</f>
        <v>267</v>
      </c>
      <c r="U37" s="6">
        <f>'18(續6)'!U40+'18(續6)'!U43+'18(續6)'!U46+'18(續7)'!U7+'18(續7)'!U10+'18(續7)'!U13+'18(續7)'!U16+'18(續7)'!U19+'18(續7)'!U22+'18(續7)'!U25</f>
        <v>139</v>
      </c>
      <c r="V37" s="6">
        <f>'18(續6)'!V40+'18(續6)'!V43+'18(續6)'!V46+'18(續7)'!V7+'18(續7)'!V10+'18(續7)'!V13+'18(續7)'!V16+'18(續7)'!V19+'18(續7)'!V22+'18(續7)'!V25</f>
        <v>50</v>
      </c>
      <c r="W37" s="6">
        <f>'18(續6)'!W40+'18(續6)'!W43+'18(續6)'!W46+'18(續7)'!W7+'18(續7)'!W10+'18(續7)'!W13+'18(續7)'!W16+'18(續7)'!W19+'18(續7)'!W22+'18(續7)'!W25</f>
        <v>14</v>
      </c>
      <c r="X37" s="6">
        <f>'18(續6)'!X40+'18(續6)'!X43+'18(續6)'!X46+'18(續7)'!X7+'18(續7)'!X10+'18(續7)'!X13+'18(續7)'!X16+'18(續7)'!X19+'18(續7)'!X22+'18(續7)'!X25</f>
        <v>2</v>
      </c>
      <c r="Y37" s="6">
        <f>'18(續6)'!Y40+'18(續6)'!Y43+'18(續6)'!Y46+'18(續7)'!Y7+'18(續7)'!Y10+'18(續7)'!Y13+'18(續7)'!Y16+'18(續7)'!Y19+'18(續7)'!Y22+'18(續7)'!Y25</f>
        <v>0</v>
      </c>
      <c r="Z37" s="6">
        <f>'18(續6)'!Z40+'18(續6)'!Z43+'18(續6)'!Z46+'18(續7)'!Z7+'18(續7)'!Z10+'18(續7)'!Z13+'18(續7)'!Z16+'18(續7)'!Z19+'18(續7)'!Z22+'18(續7)'!Z25</f>
        <v>57</v>
      </c>
      <c r="AA37" s="6">
        <f>'18(續6)'!AA40+'18(續6)'!AA43+'18(續6)'!AA46+'18(續7)'!AA7+'18(續7)'!AA10+'18(續7)'!AA13+'18(續7)'!AA16+'18(續7)'!AA19+'18(續7)'!AA22+'18(續7)'!AA25</f>
        <v>818</v>
      </c>
      <c r="AB37" s="6">
        <f>'18(續6)'!AB40+'18(續6)'!AB43+'18(續6)'!AB46+'18(續7)'!AB7+'18(續7)'!AB10+'18(續7)'!AB13+'18(續7)'!AB16+'18(續7)'!AB19+'18(續7)'!AB22+'18(續7)'!AB25</f>
        <v>21</v>
      </c>
      <c r="AC37" s="6">
        <f>'18(續6)'!AC40+'18(續6)'!AC43+'18(續6)'!AC46+'18(續7)'!AC7+'18(續7)'!AC10+'18(續7)'!AC13+'18(續7)'!AC16+'18(續7)'!AC19+'18(續7)'!AC22+'18(續7)'!AC25</f>
        <v>0</v>
      </c>
    </row>
    <row r="38" spans="1:29" s="54" customFormat="1" ht="15.75" customHeight="1">
      <c r="A38" s="536"/>
      <c r="B38" s="482" t="s">
        <v>198</v>
      </c>
      <c r="C38" s="112" t="s">
        <v>116</v>
      </c>
      <c r="D38" s="36">
        <v>2</v>
      </c>
      <c r="E38" s="36">
        <v>2</v>
      </c>
      <c r="F38" s="36">
        <v>0</v>
      </c>
      <c r="G38" s="36">
        <v>29</v>
      </c>
      <c r="H38" s="36"/>
      <c r="I38" s="36"/>
      <c r="J38" s="36"/>
      <c r="K38" s="36"/>
      <c r="L38" s="36"/>
      <c r="M38" s="36"/>
      <c r="N38" s="36"/>
      <c r="O38" s="36"/>
      <c r="P38" s="36"/>
      <c r="Q38" s="36">
        <v>0</v>
      </c>
      <c r="R38" s="36">
        <v>0</v>
      </c>
      <c r="S38" s="36">
        <v>1</v>
      </c>
      <c r="T38" s="36">
        <v>1</v>
      </c>
      <c r="U38" s="36">
        <v>0</v>
      </c>
      <c r="V38" s="36">
        <v>0</v>
      </c>
      <c r="W38" s="36">
        <v>0</v>
      </c>
      <c r="X38" s="36">
        <v>0</v>
      </c>
      <c r="Y38" s="36">
        <v>0</v>
      </c>
      <c r="Z38" s="36">
        <v>0</v>
      </c>
      <c r="AA38" s="36">
        <v>2</v>
      </c>
      <c r="AB38" s="36">
        <v>0</v>
      </c>
      <c r="AC38" s="36">
        <v>0</v>
      </c>
    </row>
    <row r="39" spans="1:29" s="54" customFormat="1" ht="15.75" customHeight="1">
      <c r="A39" s="536"/>
      <c r="B39" s="483"/>
      <c r="C39" s="79" t="s">
        <v>34</v>
      </c>
      <c r="D39" s="6">
        <v>0</v>
      </c>
      <c r="E39" s="6">
        <v>0</v>
      </c>
      <c r="F39" s="6">
        <v>0</v>
      </c>
      <c r="G39" s="6">
        <v>0</v>
      </c>
      <c r="H39" s="6"/>
      <c r="I39" s="6"/>
      <c r="J39" s="6"/>
      <c r="K39" s="6"/>
      <c r="L39" s="6"/>
      <c r="M39" s="6"/>
      <c r="N39" s="6"/>
      <c r="O39" s="6"/>
      <c r="P39" s="6"/>
      <c r="Q39" s="6">
        <v>0</v>
      </c>
      <c r="R39" s="6">
        <v>0</v>
      </c>
      <c r="S39" s="6">
        <v>0</v>
      </c>
      <c r="T39" s="30">
        <v>0</v>
      </c>
      <c r="U39" s="30">
        <v>0</v>
      </c>
      <c r="V39" s="30">
        <v>0</v>
      </c>
      <c r="W39" s="30">
        <v>0</v>
      </c>
      <c r="X39" s="30">
        <v>0</v>
      </c>
      <c r="Y39" s="30">
        <v>0</v>
      </c>
      <c r="Z39" s="30">
        <v>0</v>
      </c>
      <c r="AA39" s="30">
        <v>0</v>
      </c>
      <c r="AB39" s="30">
        <v>0</v>
      </c>
      <c r="AC39" s="30">
        <v>0</v>
      </c>
    </row>
    <row r="40" spans="1:29" s="54" customFormat="1" ht="15.75" customHeight="1">
      <c r="A40" s="536"/>
      <c r="B40" s="484"/>
      <c r="C40" s="79" t="s">
        <v>35</v>
      </c>
      <c r="D40" s="6">
        <v>2</v>
      </c>
      <c r="E40" s="6">
        <v>2</v>
      </c>
      <c r="F40" s="6">
        <v>0</v>
      </c>
      <c r="G40" s="6">
        <v>29</v>
      </c>
      <c r="H40" s="6"/>
      <c r="I40" s="6"/>
      <c r="J40" s="6"/>
      <c r="K40" s="6"/>
      <c r="L40" s="6"/>
      <c r="M40" s="6"/>
      <c r="N40" s="6"/>
      <c r="O40" s="6"/>
      <c r="P40" s="6"/>
      <c r="Q40" s="6">
        <v>0</v>
      </c>
      <c r="R40" s="6">
        <v>0</v>
      </c>
      <c r="S40" s="6">
        <v>1</v>
      </c>
      <c r="T40" s="30">
        <v>1</v>
      </c>
      <c r="U40" s="30">
        <v>0</v>
      </c>
      <c r="V40" s="30">
        <v>0</v>
      </c>
      <c r="W40" s="30">
        <v>0</v>
      </c>
      <c r="X40" s="30">
        <v>0</v>
      </c>
      <c r="Y40" s="30">
        <v>0</v>
      </c>
      <c r="Z40" s="30">
        <v>0</v>
      </c>
      <c r="AA40" s="30">
        <v>2</v>
      </c>
      <c r="AB40" s="30">
        <v>0</v>
      </c>
      <c r="AC40" s="30">
        <v>0</v>
      </c>
    </row>
    <row r="41" spans="1:29" s="59" customFormat="1" ht="15.75" customHeight="1">
      <c r="A41" s="536"/>
      <c r="B41" s="526" t="s">
        <v>199</v>
      </c>
      <c r="C41" s="112" t="s">
        <v>116</v>
      </c>
      <c r="D41" s="35">
        <v>6</v>
      </c>
      <c r="E41" s="36">
        <v>6</v>
      </c>
      <c r="F41" s="36">
        <v>0</v>
      </c>
      <c r="G41" s="36">
        <v>34</v>
      </c>
      <c r="H41" s="36"/>
      <c r="I41" s="36"/>
      <c r="J41" s="36"/>
      <c r="K41" s="36"/>
      <c r="L41" s="36"/>
      <c r="M41" s="36"/>
      <c r="N41" s="36"/>
      <c r="O41" s="36"/>
      <c r="P41" s="36"/>
      <c r="Q41" s="36">
        <v>0</v>
      </c>
      <c r="R41" s="36">
        <v>0</v>
      </c>
      <c r="S41" s="36">
        <v>2</v>
      </c>
      <c r="T41" s="36">
        <v>1</v>
      </c>
      <c r="U41" s="36">
        <v>2</v>
      </c>
      <c r="V41" s="36">
        <v>0</v>
      </c>
      <c r="W41" s="36">
        <v>1</v>
      </c>
      <c r="X41" s="36">
        <v>0</v>
      </c>
      <c r="Y41" s="36">
        <v>0</v>
      </c>
      <c r="Z41" s="36">
        <v>0</v>
      </c>
      <c r="AA41" s="36">
        <v>6</v>
      </c>
      <c r="AB41" s="36">
        <v>0</v>
      </c>
      <c r="AC41" s="36">
        <v>0</v>
      </c>
    </row>
    <row r="42" spans="1:29" s="59" customFormat="1" ht="15.75" customHeight="1">
      <c r="A42" s="542" t="s">
        <v>374</v>
      </c>
      <c r="B42" s="526"/>
      <c r="C42" s="79" t="s">
        <v>34</v>
      </c>
      <c r="D42" s="16">
        <v>2</v>
      </c>
      <c r="E42" s="6">
        <v>2</v>
      </c>
      <c r="F42" s="6">
        <v>0</v>
      </c>
      <c r="G42" s="6">
        <v>35</v>
      </c>
      <c r="H42" s="6"/>
      <c r="I42" s="6"/>
      <c r="J42" s="6"/>
      <c r="K42" s="6"/>
      <c r="L42" s="6"/>
      <c r="M42" s="6"/>
      <c r="N42" s="6"/>
      <c r="O42" s="6"/>
      <c r="P42" s="6"/>
      <c r="Q42" s="6">
        <v>0</v>
      </c>
      <c r="R42" s="6">
        <v>0</v>
      </c>
      <c r="S42" s="6">
        <v>0</v>
      </c>
      <c r="T42" s="30">
        <v>0</v>
      </c>
      <c r="U42" s="30">
        <v>2</v>
      </c>
      <c r="V42" s="30">
        <v>0</v>
      </c>
      <c r="W42" s="30">
        <v>0</v>
      </c>
      <c r="X42" s="30">
        <v>0</v>
      </c>
      <c r="Y42" s="30">
        <v>0</v>
      </c>
      <c r="Z42" s="30">
        <v>0</v>
      </c>
      <c r="AA42" s="30">
        <v>2</v>
      </c>
      <c r="AB42" s="30">
        <v>0</v>
      </c>
      <c r="AC42" s="30">
        <v>0</v>
      </c>
    </row>
    <row r="43" spans="1:29" s="59" customFormat="1" ht="15.75" customHeight="1">
      <c r="A43" s="542"/>
      <c r="B43" s="526"/>
      <c r="C43" s="79" t="s">
        <v>35</v>
      </c>
      <c r="D43" s="16">
        <v>4</v>
      </c>
      <c r="E43" s="6">
        <v>4</v>
      </c>
      <c r="F43" s="6">
        <v>0</v>
      </c>
      <c r="G43" s="6">
        <v>33</v>
      </c>
      <c r="H43" s="6"/>
      <c r="I43" s="6"/>
      <c r="J43" s="6"/>
      <c r="K43" s="6"/>
      <c r="L43" s="6"/>
      <c r="M43" s="6"/>
      <c r="N43" s="6"/>
      <c r="O43" s="6"/>
      <c r="P43" s="6"/>
      <c r="Q43" s="6">
        <v>0</v>
      </c>
      <c r="R43" s="6">
        <v>0</v>
      </c>
      <c r="S43" s="6">
        <v>2</v>
      </c>
      <c r="T43" s="30">
        <v>1</v>
      </c>
      <c r="U43" s="30">
        <v>0</v>
      </c>
      <c r="V43" s="30">
        <v>0</v>
      </c>
      <c r="W43" s="30">
        <v>1</v>
      </c>
      <c r="X43" s="30">
        <v>0</v>
      </c>
      <c r="Y43" s="30">
        <v>0</v>
      </c>
      <c r="Z43" s="30">
        <v>0</v>
      </c>
      <c r="AA43" s="30">
        <v>4</v>
      </c>
      <c r="AB43" s="30">
        <v>0</v>
      </c>
      <c r="AC43" s="30">
        <v>0</v>
      </c>
    </row>
    <row r="44" spans="1:45" s="59" customFormat="1" ht="15.75" customHeight="1">
      <c r="A44" s="542"/>
      <c r="B44" s="526" t="s">
        <v>201</v>
      </c>
      <c r="C44" s="112" t="s">
        <v>116</v>
      </c>
      <c r="D44" s="36">
        <v>240</v>
      </c>
      <c r="E44" s="36">
        <v>240</v>
      </c>
      <c r="F44" s="36">
        <v>0</v>
      </c>
      <c r="G44" s="36">
        <v>30</v>
      </c>
      <c r="H44" s="36"/>
      <c r="I44" s="36"/>
      <c r="J44" s="36"/>
      <c r="K44" s="36"/>
      <c r="L44" s="36"/>
      <c r="M44" s="36"/>
      <c r="N44" s="36"/>
      <c r="O44" s="36"/>
      <c r="P44" s="36"/>
      <c r="Q44" s="36">
        <v>0</v>
      </c>
      <c r="R44" s="36">
        <v>12</v>
      </c>
      <c r="S44" s="36">
        <v>98</v>
      </c>
      <c r="T44" s="36">
        <v>84</v>
      </c>
      <c r="U44" s="36">
        <v>33</v>
      </c>
      <c r="V44" s="36">
        <v>12</v>
      </c>
      <c r="W44" s="36">
        <v>1</v>
      </c>
      <c r="X44" s="36">
        <v>0</v>
      </c>
      <c r="Y44" s="36">
        <v>0</v>
      </c>
      <c r="Z44" s="36">
        <v>19</v>
      </c>
      <c r="AA44" s="36">
        <v>213</v>
      </c>
      <c r="AB44" s="36">
        <v>8</v>
      </c>
      <c r="AC44" s="36">
        <v>0</v>
      </c>
      <c r="AD44" s="15"/>
      <c r="AE44" s="15"/>
      <c r="AF44" s="15"/>
      <c r="AG44" s="15"/>
      <c r="AH44" s="15"/>
      <c r="AI44" s="15"/>
      <c r="AJ44" s="15"/>
      <c r="AK44" s="15"/>
      <c r="AL44" s="15"/>
      <c r="AM44" s="15"/>
      <c r="AN44" s="15"/>
      <c r="AO44" s="15"/>
      <c r="AP44" s="15"/>
      <c r="AQ44" s="15"/>
      <c r="AR44" s="15"/>
      <c r="AS44" s="15"/>
    </row>
    <row r="45" spans="1:45" s="59" customFormat="1" ht="15.75" customHeight="1">
      <c r="A45" s="542"/>
      <c r="B45" s="526"/>
      <c r="C45" s="79" t="s">
        <v>34</v>
      </c>
      <c r="D45" s="30">
        <v>80</v>
      </c>
      <c r="E45" s="30">
        <v>80</v>
      </c>
      <c r="F45" s="30">
        <v>0</v>
      </c>
      <c r="G45" s="30">
        <v>31</v>
      </c>
      <c r="H45" s="30"/>
      <c r="I45" s="30"/>
      <c r="J45" s="30"/>
      <c r="K45" s="30"/>
      <c r="L45" s="30"/>
      <c r="M45" s="30"/>
      <c r="N45" s="30"/>
      <c r="O45" s="30"/>
      <c r="P45" s="30"/>
      <c r="Q45" s="30">
        <v>0</v>
      </c>
      <c r="R45" s="30">
        <v>0</v>
      </c>
      <c r="S45" s="30">
        <v>28</v>
      </c>
      <c r="T45" s="30">
        <v>32</v>
      </c>
      <c r="U45" s="30">
        <v>14</v>
      </c>
      <c r="V45" s="30">
        <v>5</v>
      </c>
      <c r="W45" s="30">
        <v>1</v>
      </c>
      <c r="X45" s="30">
        <v>0</v>
      </c>
      <c r="Y45" s="30">
        <v>0</v>
      </c>
      <c r="Z45" s="30">
        <v>10</v>
      </c>
      <c r="AA45" s="30">
        <v>66</v>
      </c>
      <c r="AB45" s="30">
        <v>4</v>
      </c>
      <c r="AC45" s="30">
        <v>0</v>
      </c>
      <c r="AD45" s="15"/>
      <c r="AE45" s="15"/>
      <c r="AF45" s="15"/>
      <c r="AG45" s="15"/>
      <c r="AH45" s="15"/>
      <c r="AI45" s="15"/>
      <c r="AJ45" s="15"/>
      <c r="AK45" s="15"/>
      <c r="AL45" s="15"/>
      <c r="AM45" s="15"/>
      <c r="AN45" s="15"/>
      <c r="AO45" s="15"/>
      <c r="AP45" s="15"/>
      <c r="AQ45" s="15"/>
      <c r="AR45" s="15"/>
      <c r="AS45" s="15"/>
    </row>
    <row r="46" spans="1:45" s="59" customFormat="1" ht="15.75" customHeight="1">
      <c r="A46" s="542"/>
      <c r="B46" s="526"/>
      <c r="C46" s="79" t="s">
        <v>35</v>
      </c>
      <c r="D46" s="30">
        <v>160</v>
      </c>
      <c r="E46" s="30">
        <v>160</v>
      </c>
      <c r="F46" s="30">
        <v>0</v>
      </c>
      <c r="G46" s="30">
        <v>30</v>
      </c>
      <c r="H46" s="30"/>
      <c r="I46" s="30"/>
      <c r="J46" s="30"/>
      <c r="K46" s="30"/>
      <c r="L46" s="30"/>
      <c r="M46" s="30"/>
      <c r="N46" s="30"/>
      <c r="O46" s="30"/>
      <c r="P46" s="30"/>
      <c r="Q46" s="30">
        <v>0</v>
      </c>
      <c r="R46" s="30">
        <v>12</v>
      </c>
      <c r="S46" s="30">
        <v>70</v>
      </c>
      <c r="T46" s="30">
        <v>52</v>
      </c>
      <c r="U46" s="30">
        <v>19</v>
      </c>
      <c r="V46" s="30">
        <v>7</v>
      </c>
      <c r="W46" s="30">
        <v>0</v>
      </c>
      <c r="X46" s="30">
        <v>0</v>
      </c>
      <c r="Y46" s="30">
        <v>0</v>
      </c>
      <c r="Z46" s="30">
        <v>9</v>
      </c>
      <c r="AA46" s="30">
        <v>147</v>
      </c>
      <c r="AB46" s="30">
        <v>4</v>
      </c>
      <c r="AC46" s="30">
        <v>0</v>
      </c>
      <c r="AD46" s="15"/>
      <c r="AE46" s="15"/>
      <c r="AF46" s="15"/>
      <c r="AG46" s="15"/>
      <c r="AH46" s="15"/>
      <c r="AI46" s="15"/>
      <c r="AJ46" s="15"/>
      <c r="AK46" s="15"/>
      <c r="AL46" s="15"/>
      <c r="AM46" s="15"/>
      <c r="AN46" s="15"/>
      <c r="AO46" s="15"/>
      <c r="AP46" s="15"/>
      <c r="AQ46" s="15"/>
      <c r="AR46" s="15"/>
      <c r="AS46" s="15"/>
    </row>
    <row r="49" spans="1:29" ht="15.75">
      <c r="A49" s="467" t="str">
        <f>"-"&amp;Sheet1!F10&amp;"-"</f>
        <v>-78-</v>
      </c>
      <c r="B49" s="467"/>
      <c r="C49" s="467"/>
      <c r="D49" s="467"/>
      <c r="E49" s="467"/>
      <c r="F49" s="467"/>
      <c r="G49" s="467"/>
      <c r="H49" s="467"/>
      <c r="I49" s="467"/>
      <c r="J49" s="467"/>
      <c r="K49" s="467"/>
      <c r="L49" s="467"/>
      <c r="M49" s="467"/>
      <c r="N49" s="467"/>
      <c r="O49" s="467"/>
      <c r="P49" s="467"/>
      <c r="Q49" s="467"/>
      <c r="R49" s="467"/>
      <c r="S49" s="467"/>
      <c r="T49" s="467" t="str">
        <f>"-"&amp;Sheet1!G10&amp;"-"</f>
        <v>-79-</v>
      </c>
      <c r="U49" s="467"/>
      <c r="V49" s="467"/>
      <c r="W49" s="467"/>
      <c r="X49" s="467"/>
      <c r="Y49" s="467"/>
      <c r="Z49" s="467"/>
      <c r="AA49" s="467"/>
      <c r="AB49" s="467"/>
      <c r="AC49" s="467"/>
    </row>
  </sheetData>
  <sheetProtection/>
  <mergeCells count="31">
    <mergeCell ref="B14:B16"/>
    <mergeCell ref="B17:B19"/>
    <mergeCell ref="A5:A19"/>
    <mergeCell ref="T1:AC1"/>
    <mergeCell ref="A2:R2"/>
    <mergeCell ref="T2:Z2"/>
    <mergeCell ref="AB2:AC2"/>
    <mergeCell ref="T3:Y3"/>
    <mergeCell ref="Z3:AC3"/>
    <mergeCell ref="A3:C4"/>
    <mergeCell ref="B5:B7"/>
    <mergeCell ref="A1:S1"/>
    <mergeCell ref="B8:B10"/>
    <mergeCell ref="B11:B13"/>
    <mergeCell ref="D3:F3"/>
    <mergeCell ref="G3:G4"/>
    <mergeCell ref="Q3:S3"/>
    <mergeCell ref="B20:B22"/>
    <mergeCell ref="B38:B40"/>
    <mergeCell ref="B26:B28"/>
    <mergeCell ref="B29:B31"/>
    <mergeCell ref="B32:B34"/>
    <mergeCell ref="A20:A34"/>
    <mergeCell ref="B23:B25"/>
    <mergeCell ref="T49:AC49"/>
    <mergeCell ref="B44:B46"/>
    <mergeCell ref="A35:A41"/>
    <mergeCell ref="A42:A46"/>
    <mergeCell ref="B35:B37"/>
    <mergeCell ref="B41:B43"/>
    <mergeCell ref="A49:S49"/>
  </mergeCells>
  <printOptions/>
  <pageMargins left="0.7086614173228347" right="0.7086614173228347" top="0.7480314960629921" bottom="0.7480314960629921" header="0.31496062992125984" footer="0.31496062992125984"/>
  <pageSetup fitToWidth="2" horizontalDpi="600" verticalDpi="600" orientation="portrait" pageOrder="overThenDown" paperSize="8" scale="130" r:id="rId1"/>
  <colBreaks count="1" manualBreakCount="1">
    <brk id="19" max="65535" man="1"/>
  </colBreaks>
</worksheet>
</file>

<file path=xl/worksheets/sheet21.xml><?xml version="1.0" encoding="utf-8"?>
<worksheet xmlns="http://schemas.openxmlformats.org/spreadsheetml/2006/main" xmlns:r="http://schemas.openxmlformats.org/officeDocument/2006/relationships">
  <dimension ref="A1:AW49"/>
  <sheetViews>
    <sheetView view="pageBreakPreview" zoomScale="60" zoomScaleNormal="70" zoomScalePageLayoutView="0" workbookViewId="0" topLeftCell="A1">
      <selection activeCell="A1" sqref="A1:AC1"/>
    </sheetView>
  </sheetViews>
  <sheetFormatPr defaultColWidth="9.00390625" defaultRowHeight="16.5"/>
  <cols>
    <col min="1" max="1" width="7.50390625" style="18" customWidth="1"/>
    <col min="2" max="2" width="9.125" style="18" customWidth="1"/>
    <col min="3" max="3" width="12.50390625" style="18" customWidth="1"/>
    <col min="4" max="4" width="10.125" style="18" customWidth="1"/>
    <col min="5" max="5" width="10.625" style="18" customWidth="1"/>
    <col min="6" max="6" width="12.125" style="18" customWidth="1"/>
    <col min="7" max="7" width="7.75390625" style="18" customWidth="1"/>
    <col min="8" max="8" width="8.25390625" style="18" hidden="1" customWidth="1"/>
    <col min="9" max="9" width="7.625" style="18" hidden="1" customWidth="1"/>
    <col min="10" max="16" width="8.00390625" style="18" hidden="1" customWidth="1"/>
    <col min="17" max="25" width="9.125" style="18" customWidth="1"/>
    <col min="26" max="27" width="9.625" style="18" customWidth="1"/>
    <col min="28" max="29" width="10.125" style="18" customWidth="1"/>
    <col min="30" max="16384" width="9.00390625" style="18" customWidth="1"/>
  </cols>
  <sheetData>
    <row r="1" spans="1:38" s="22" customFormat="1" ht="19.5" customHeight="1">
      <c r="A1" s="501" t="s">
        <v>418</v>
      </c>
      <c r="B1" s="501"/>
      <c r="C1" s="501"/>
      <c r="D1" s="501"/>
      <c r="E1" s="501"/>
      <c r="F1" s="501"/>
      <c r="G1" s="501"/>
      <c r="H1" s="501"/>
      <c r="I1" s="501"/>
      <c r="J1" s="501"/>
      <c r="K1" s="501"/>
      <c r="L1" s="501"/>
      <c r="M1" s="501"/>
      <c r="N1" s="501"/>
      <c r="O1" s="501"/>
      <c r="P1" s="501"/>
      <c r="Q1" s="501"/>
      <c r="R1" s="501"/>
      <c r="S1" s="501"/>
      <c r="T1" s="502" t="s">
        <v>504</v>
      </c>
      <c r="U1" s="502"/>
      <c r="V1" s="502"/>
      <c r="W1" s="502"/>
      <c r="X1" s="502"/>
      <c r="Y1" s="502"/>
      <c r="Z1" s="502"/>
      <c r="AA1" s="502"/>
      <c r="AB1" s="502"/>
      <c r="AC1" s="502"/>
      <c r="AD1" s="141"/>
      <c r="AE1" s="141"/>
      <c r="AF1" s="141"/>
      <c r="AG1" s="141"/>
      <c r="AH1" s="141"/>
      <c r="AI1" s="141"/>
      <c r="AJ1" s="141"/>
      <c r="AK1" s="141"/>
      <c r="AL1" s="141"/>
    </row>
    <row r="2" spans="1:29" ht="15.75" customHeight="1">
      <c r="A2" s="473" t="s">
        <v>556</v>
      </c>
      <c r="B2" s="473"/>
      <c r="C2" s="473"/>
      <c r="D2" s="473"/>
      <c r="E2" s="473"/>
      <c r="F2" s="473"/>
      <c r="G2" s="473"/>
      <c r="H2" s="473"/>
      <c r="I2" s="473"/>
      <c r="J2" s="473"/>
      <c r="K2" s="473"/>
      <c r="L2" s="473"/>
      <c r="M2" s="473"/>
      <c r="N2" s="473"/>
      <c r="O2" s="473"/>
      <c r="P2" s="473"/>
      <c r="Q2" s="473"/>
      <c r="R2" s="473"/>
      <c r="S2" s="142" t="s">
        <v>185</v>
      </c>
      <c r="T2" s="518" t="s">
        <v>557</v>
      </c>
      <c r="U2" s="518"/>
      <c r="V2" s="518"/>
      <c r="W2" s="518"/>
      <c r="X2" s="518"/>
      <c r="Y2" s="518"/>
      <c r="Z2" s="518"/>
      <c r="AA2" s="141"/>
      <c r="AB2" s="519" t="s">
        <v>497</v>
      </c>
      <c r="AC2" s="519"/>
    </row>
    <row r="3" spans="1:29" s="57" customFormat="1" ht="35.25" customHeight="1">
      <c r="A3" s="508"/>
      <c r="B3" s="509"/>
      <c r="C3" s="510"/>
      <c r="D3" s="490" t="s">
        <v>3</v>
      </c>
      <c r="E3" s="491"/>
      <c r="F3" s="492"/>
      <c r="G3" s="493" t="s">
        <v>100</v>
      </c>
      <c r="H3" s="108"/>
      <c r="I3" s="108"/>
      <c r="J3" s="108"/>
      <c r="K3" s="108"/>
      <c r="L3" s="108"/>
      <c r="M3" s="108"/>
      <c r="N3" s="108"/>
      <c r="O3" s="108"/>
      <c r="P3" s="108" t="s">
        <v>99</v>
      </c>
      <c r="Q3" s="490" t="s">
        <v>259</v>
      </c>
      <c r="R3" s="505"/>
      <c r="S3" s="505"/>
      <c r="T3" s="505" t="s">
        <v>258</v>
      </c>
      <c r="U3" s="505"/>
      <c r="V3" s="505"/>
      <c r="W3" s="505"/>
      <c r="X3" s="505"/>
      <c r="Y3" s="506"/>
      <c r="Z3" s="507" t="s">
        <v>222</v>
      </c>
      <c r="AA3" s="505"/>
      <c r="AB3" s="505"/>
      <c r="AC3" s="505"/>
    </row>
    <row r="4" spans="1:49" s="202" customFormat="1" ht="61.5" customHeight="1">
      <c r="A4" s="511"/>
      <c r="B4" s="511"/>
      <c r="C4" s="512"/>
      <c r="D4" s="108" t="s">
        <v>225</v>
      </c>
      <c r="E4" s="108" t="s">
        <v>223</v>
      </c>
      <c r="F4" s="108" t="s">
        <v>224</v>
      </c>
      <c r="G4" s="494"/>
      <c r="H4" s="108" t="s">
        <v>101</v>
      </c>
      <c r="I4" s="108" t="s">
        <v>102</v>
      </c>
      <c r="J4" s="104" t="s">
        <v>103</v>
      </c>
      <c r="K4" s="104" t="s">
        <v>104</v>
      </c>
      <c r="L4" s="108" t="s">
        <v>105</v>
      </c>
      <c r="M4" s="108" t="s">
        <v>106</v>
      </c>
      <c r="N4" s="108" t="s">
        <v>107</v>
      </c>
      <c r="O4" s="108" t="s">
        <v>108</v>
      </c>
      <c r="P4" s="109" t="s">
        <v>109</v>
      </c>
      <c r="Q4" s="71" t="s">
        <v>66</v>
      </c>
      <c r="R4" s="71" t="s">
        <v>67</v>
      </c>
      <c r="S4" s="71" t="s">
        <v>68</v>
      </c>
      <c r="T4" s="33" t="s">
        <v>69</v>
      </c>
      <c r="U4" s="33" t="s">
        <v>70</v>
      </c>
      <c r="V4" s="71" t="s">
        <v>71</v>
      </c>
      <c r="W4" s="71" t="s">
        <v>72</v>
      </c>
      <c r="X4" s="71" t="s">
        <v>73</v>
      </c>
      <c r="Y4" s="71" t="s">
        <v>444</v>
      </c>
      <c r="Z4" s="69" t="s">
        <v>492</v>
      </c>
      <c r="AA4" s="68" t="s">
        <v>495</v>
      </c>
      <c r="AB4" s="68" t="s">
        <v>494</v>
      </c>
      <c r="AC4" s="32" t="s">
        <v>493</v>
      </c>
      <c r="AD4" s="211"/>
      <c r="AE4" s="211"/>
      <c r="AF4" s="211"/>
      <c r="AG4" s="211"/>
      <c r="AH4" s="211"/>
      <c r="AI4" s="211"/>
      <c r="AJ4" s="211"/>
      <c r="AK4" s="211"/>
      <c r="AL4" s="211"/>
      <c r="AM4" s="211"/>
      <c r="AN4" s="211"/>
      <c r="AO4" s="211"/>
      <c r="AP4" s="211"/>
      <c r="AQ4" s="211"/>
      <c r="AR4" s="211"/>
      <c r="AS4" s="211"/>
      <c r="AT4" s="211"/>
      <c r="AU4" s="211"/>
      <c r="AV4" s="211"/>
      <c r="AW4" s="211"/>
    </row>
    <row r="5" spans="1:29" ht="15.75" customHeight="1">
      <c r="A5" s="530" t="s">
        <v>375</v>
      </c>
      <c r="B5" s="482" t="s">
        <v>202</v>
      </c>
      <c r="C5" s="112" t="s">
        <v>116</v>
      </c>
      <c r="D5" s="36">
        <v>270</v>
      </c>
      <c r="E5" s="36">
        <v>270</v>
      </c>
      <c r="F5" s="36">
        <v>0</v>
      </c>
      <c r="G5" s="36">
        <v>30</v>
      </c>
      <c r="H5" s="36"/>
      <c r="I5" s="36"/>
      <c r="J5" s="36"/>
      <c r="K5" s="36"/>
      <c r="L5" s="36"/>
      <c r="M5" s="36"/>
      <c r="N5" s="36"/>
      <c r="O5" s="36"/>
      <c r="P5" s="36"/>
      <c r="Q5" s="36">
        <v>0</v>
      </c>
      <c r="R5" s="36">
        <v>18</v>
      </c>
      <c r="S5" s="36">
        <v>113</v>
      </c>
      <c r="T5" s="36">
        <v>75</v>
      </c>
      <c r="U5" s="36">
        <v>45</v>
      </c>
      <c r="V5" s="36">
        <v>17</v>
      </c>
      <c r="W5" s="36">
        <v>2</v>
      </c>
      <c r="X5" s="36">
        <v>0</v>
      </c>
      <c r="Y5" s="36">
        <v>0</v>
      </c>
      <c r="Z5" s="36">
        <v>5</v>
      </c>
      <c r="AA5" s="36">
        <v>258</v>
      </c>
      <c r="AB5" s="36">
        <v>7</v>
      </c>
      <c r="AC5" s="36">
        <v>0</v>
      </c>
    </row>
    <row r="6" spans="1:29" ht="15.75" customHeight="1">
      <c r="A6" s="530"/>
      <c r="B6" s="483"/>
      <c r="C6" s="79" t="s">
        <v>34</v>
      </c>
      <c r="D6" s="30">
        <v>48</v>
      </c>
      <c r="E6" s="30">
        <v>48</v>
      </c>
      <c r="F6" s="30">
        <v>0</v>
      </c>
      <c r="G6" s="30">
        <v>31</v>
      </c>
      <c r="H6" s="30"/>
      <c r="I6" s="30"/>
      <c r="J6" s="30"/>
      <c r="K6" s="30"/>
      <c r="L6" s="30"/>
      <c r="M6" s="30"/>
      <c r="N6" s="30"/>
      <c r="O6" s="30"/>
      <c r="P6" s="30"/>
      <c r="Q6" s="30">
        <v>0</v>
      </c>
      <c r="R6" s="30">
        <v>1</v>
      </c>
      <c r="S6" s="30">
        <v>21</v>
      </c>
      <c r="T6" s="30">
        <v>9</v>
      </c>
      <c r="U6" s="30">
        <v>13</v>
      </c>
      <c r="V6" s="30">
        <v>4</v>
      </c>
      <c r="W6" s="30">
        <v>0</v>
      </c>
      <c r="X6" s="30">
        <v>0</v>
      </c>
      <c r="Y6" s="30">
        <v>0</v>
      </c>
      <c r="Z6" s="30">
        <v>3</v>
      </c>
      <c r="AA6" s="30">
        <v>44</v>
      </c>
      <c r="AB6" s="30">
        <v>1</v>
      </c>
      <c r="AC6" s="30">
        <v>0</v>
      </c>
    </row>
    <row r="7" spans="1:29" ht="15.75" customHeight="1">
      <c r="A7" s="530"/>
      <c r="B7" s="484"/>
      <c r="C7" s="79" t="s">
        <v>35</v>
      </c>
      <c r="D7" s="30">
        <v>222</v>
      </c>
      <c r="E7" s="30">
        <v>222</v>
      </c>
      <c r="F7" s="30">
        <v>0</v>
      </c>
      <c r="G7" s="30">
        <v>30</v>
      </c>
      <c r="H7" s="30"/>
      <c r="I7" s="30"/>
      <c r="J7" s="30"/>
      <c r="K7" s="30"/>
      <c r="L7" s="30"/>
      <c r="M7" s="30"/>
      <c r="N7" s="30"/>
      <c r="O7" s="30"/>
      <c r="P7" s="30"/>
      <c r="Q7" s="30">
        <v>0</v>
      </c>
      <c r="R7" s="30">
        <v>17</v>
      </c>
      <c r="S7" s="30">
        <v>92</v>
      </c>
      <c r="T7" s="30">
        <v>66</v>
      </c>
      <c r="U7" s="30">
        <v>32</v>
      </c>
      <c r="V7" s="30">
        <v>13</v>
      </c>
      <c r="W7" s="30">
        <v>2</v>
      </c>
      <c r="X7" s="30">
        <v>0</v>
      </c>
      <c r="Y7" s="30">
        <v>0</v>
      </c>
      <c r="Z7" s="30">
        <v>2</v>
      </c>
      <c r="AA7" s="30">
        <v>214</v>
      </c>
      <c r="AB7" s="30">
        <v>6</v>
      </c>
      <c r="AC7" s="30">
        <v>0</v>
      </c>
    </row>
    <row r="8" spans="1:29" ht="15.75" customHeight="1">
      <c r="A8" s="530"/>
      <c r="B8" s="482" t="s">
        <v>203</v>
      </c>
      <c r="C8" s="112" t="s">
        <v>116</v>
      </c>
      <c r="D8" s="36">
        <v>122</v>
      </c>
      <c r="E8" s="36">
        <v>122</v>
      </c>
      <c r="F8" s="36">
        <v>0</v>
      </c>
      <c r="G8" s="36">
        <v>31.5</v>
      </c>
      <c r="H8" s="36"/>
      <c r="I8" s="36"/>
      <c r="J8" s="36"/>
      <c r="K8" s="36"/>
      <c r="L8" s="36"/>
      <c r="M8" s="36"/>
      <c r="N8" s="36"/>
      <c r="O8" s="36"/>
      <c r="P8" s="36"/>
      <c r="Q8" s="36">
        <v>0</v>
      </c>
      <c r="R8" s="36">
        <v>0</v>
      </c>
      <c r="S8" s="36">
        <v>45</v>
      </c>
      <c r="T8" s="36">
        <v>38</v>
      </c>
      <c r="U8" s="36">
        <v>25</v>
      </c>
      <c r="V8" s="36">
        <v>13</v>
      </c>
      <c r="W8" s="36">
        <v>1</v>
      </c>
      <c r="X8" s="36">
        <v>0</v>
      </c>
      <c r="Y8" s="36">
        <v>0</v>
      </c>
      <c r="Z8" s="36">
        <v>2</v>
      </c>
      <c r="AA8" s="36">
        <v>119</v>
      </c>
      <c r="AB8" s="36">
        <v>1</v>
      </c>
      <c r="AC8" s="36">
        <v>0</v>
      </c>
    </row>
    <row r="9" spans="1:29" ht="15.75" customHeight="1">
      <c r="A9" s="530"/>
      <c r="B9" s="483"/>
      <c r="C9" s="79" t="s">
        <v>34</v>
      </c>
      <c r="D9" s="30">
        <v>27</v>
      </c>
      <c r="E9" s="30">
        <v>27</v>
      </c>
      <c r="F9" s="30">
        <v>0</v>
      </c>
      <c r="G9" s="30">
        <v>31</v>
      </c>
      <c r="H9" s="30"/>
      <c r="I9" s="30"/>
      <c r="J9" s="30"/>
      <c r="K9" s="30"/>
      <c r="L9" s="30"/>
      <c r="M9" s="30"/>
      <c r="N9" s="30"/>
      <c r="O9" s="30"/>
      <c r="P9" s="30"/>
      <c r="Q9" s="30">
        <v>0</v>
      </c>
      <c r="R9" s="30">
        <v>0</v>
      </c>
      <c r="S9" s="30">
        <v>12</v>
      </c>
      <c r="T9" s="30">
        <v>9</v>
      </c>
      <c r="U9" s="30">
        <v>4</v>
      </c>
      <c r="V9" s="30">
        <v>2</v>
      </c>
      <c r="W9" s="30">
        <v>0</v>
      </c>
      <c r="X9" s="30">
        <v>0</v>
      </c>
      <c r="Y9" s="30">
        <v>0</v>
      </c>
      <c r="Z9" s="30">
        <v>1</v>
      </c>
      <c r="AA9" s="30">
        <v>26</v>
      </c>
      <c r="AB9" s="30">
        <v>0</v>
      </c>
      <c r="AC9" s="30">
        <v>0</v>
      </c>
    </row>
    <row r="10" spans="1:29" ht="15.75" customHeight="1">
      <c r="A10" s="530"/>
      <c r="B10" s="484"/>
      <c r="C10" s="79" t="s">
        <v>35</v>
      </c>
      <c r="D10" s="30">
        <v>95</v>
      </c>
      <c r="E10" s="30">
        <v>95</v>
      </c>
      <c r="F10" s="30">
        <v>0</v>
      </c>
      <c r="G10" s="30">
        <v>32</v>
      </c>
      <c r="H10" s="30"/>
      <c r="I10" s="30"/>
      <c r="J10" s="30"/>
      <c r="K10" s="30"/>
      <c r="L10" s="30"/>
      <c r="M10" s="30"/>
      <c r="N10" s="30"/>
      <c r="O10" s="30"/>
      <c r="P10" s="30"/>
      <c r="Q10" s="30">
        <v>0</v>
      </c>
      <c r="R10" s="30">
        <v>0</v>
      </c>
      <c r="S10" s="30">
        <v>33</v>
      </c>
      <c r="T10" s="30">
        <v>29</v>
      </c>
      <c r="U10" s="30">
        <v>21</v>
      </c>
      <c r="V10" s="30">
        <v>11</v>
      </c>
      <c r="W10" s="30">
        <v>1</v>
      </c>
      <c r="X10" s="30">
        <v>0</v>
      </c>
      <c r="Y10" s="30">
        <v>0</v>
      </c>
      <c r="Z10" s="30">
        <v>1</v>
      </c>
      <c r="AA10" s="30">
        <v>93</v>
      </c>
      <c r="AB10" s="30">
        <v>1</v>
      </c>
      <c r="AC10" s="30">
        <v>0</v>
      </c>
    </row>
    <row r="11" spans="1:29" ht="15.75" customHeight="1">
      <c r="A11" s="530"/>
      <c r="B11" s="482" t="s">
        <v>204</v>
      </c>
      <c r="C11" s="112" t="s">
        <v>116</v>
      </c>
      <c r="D11" s="36">
        <v>160</v>
      </c>
      <c r="E11" s="36">
        <v>160</v>
      </c>
      <c r="F11" s="36">
        <v>0</v>
      </c>
      <c r="G11" s="36">
        <v>30</v>
      </c>
      <c r="H11" s="36"/>
      <c r="I11" s="36"/>
      <c r="J11" s="36"/>
      <c r="K11" s="36"/>
      <c r="L11" s="36"/>
      <c r="M11" s="36"/>
      <c r="N11" s="36"/>
      <c r="O11" s="36"/>
      <c r="P11" s="36"/>
      <c r="Q11" s="36">
        <v>0</v>
      </c>
      <c r="R11" s="36">
        <v>23</v>
      </c>
      <c r="S11" s="36">
        <v>50</v>
      </c>
      <c r="T11" s="36">
        <v>41</v>
      </c>
      <c r="U11" s="36">
        <v>32</v>
      </c>
      <c r="V11" s="36">
        <v>9</v>
      </c>
      <c r="W11" s="36">
        <v>4</v>
      </c>
      <c r="X11" s="36">
        <v>1</v>
      </c>
      <c r="Y11" s="36">
        <v>0</v>
      </c>
      <c r="Z11" s="36">
        <v>18</v>
      </c>
      <c r="AA11" s="36">
        <v>140</v>
      </c>
      <c r="AB11" s="36">
        <v>2</v>
      </c>
      <c r="AC11" s="36">
        <v>0</v>
      </c>
    </row>
    <row r="12" spans="1:29" ht="15.75" customHeight="1">
      <c r="A12" s="530"/>
      <c r="B12" s="483"/>
      <c r="C12" s="79" t="s">
        <v>34</v>
      </c>
      <c r="D12" s="30">
        <v>34</v>
      </c>
      <c r="E12" s="30">
        <v>34</v>
      </c>
      <c r="F12" s="30">
        <v>0</v>
      </c>
      <c r="G12" s="30">
        <v>31</v>
      </c>
      <c r="H12" s="30"/>
      <c r="I12" s="30"/>
      <c r="J12" s="30"/>
      <c r="K12" s="30"/>
      <c r="L12" s="30"/>
      <c r="M12" s="30"/>
      <c r="N12" s="30"/>
      <c r="O12" s="30"/>
      <c r="P12" s="30"/>
      <c r="Q12" s="30">
        <v>0</v>
      </c>
      <c r="R12" s="30">
        <v>2</v>
      </c>
      <c r="S12" s="30">
        <v>15</v>
      </c>
      <c r="T12" s="30">
        <v>6</v>
      </c>
      <c r="U12" s="30">
        <v>7</v>
      </c>
      <c r="V12" s="30">
        <v>4</v>
      </c>
      <c r="W12" s="30">
        <v>0</v>
      </c>
      <c r="X12" s="30">
        <v>0</v>
      </c>
      <c r="Y12" s="30">
        <v>0</v>
      </c>
      <c r="Z12" s="30">
        <v>6</v>
      </c>
      <c r="AA12" s="30">
        <v>28</v>
      </c>
      <c r="AB12" s="30">
        <v>0</v>
      </c>
      <c r="AC12" s="30">
        <v>0</v>
      </c>
    </row>
    <row r="13" spans="1:29" ht="15.75" customHeight="1">
      <c r="A13" s="530"/>
      <c r="B13" s="484"/>
      <c r="C13" s="79" t="s">
        <v>35</v>
      </c>
      <c r="D13" s="30">
        <v>126</v>
      </c>
      <c r="E13" s="30">
        <v>126</v>
      </c>
      <c r="F13" s="30">
        <v>0</v>
      </c>
      <c r="G13" s="30">
        <v>30</v>
      </c>
      <c r="H13" s="30"/>
      <c r="I13" s="30"/>
      <c r="J13" s="30"/>
      <c r="K13" s="30"/>
      <c r="L13" s="30"/>
      <c r="M13" s="30"/>
      <c r="N13" s="30"/>
      <c r="O13" s="30"/>
      <c r="P13" s="30"/>
      <c r="Q13" s="30">
        <v>0</v>
      </c>
      <c r="R13" s="30">
        <v>21</v>
      </c>
      <c r="S13" s="30">
        <v>35</v>
      </c>
      <c r="T13" s="30">
        <v>35</v>
      </c>
      <c r="U13" s="30">
        <v>25</v>
      </c>
      <c r="V13" s="30">
        <v>5</v>
      </c>
      <c r="W13" s="30">
        <v>4</v>
      </c>
      <c r="X13" s="30">
        <v>1</v>
      </c>
      <c r="Y13" s="30">
        <v>0</v>
      </c>
      <c r="Z13" s="30">
        <v>12</v>
      </c>
      <c r="AA13" s="30">
        <v>112</v>
      </c>
      <c r="AB13" s="30">
        <v>2</v>
      </c>
      <c r="AC13" s="30">
        <v>0</v>
      </c>
    </row>
    <row r="14" spans="1:29" ht="15.75" customHeight="1">
      <c r="A14" s="543" t="s">
        <v>378</v>
      </c>
      <c r="B14" s="482" t="s">
        <v>205</v>
      </c>
      <c r="C14" s="112" t="s">
        <v>116</v>
      </c>
      <c r="D14" s="36">
        <v>92</v>
      </c>
      <c r="E14" s="36">
        <v>92</v>
      </c>
      <c r="F14" s="36">
        <v>0</v>
      </c>
      <c r="G14" s="36">
        <v>33</v>
      </c>
      <c r="H14" s="36"/>
      <c r="I14" s="36"/>
      <c r="J14" s="36"/>
      <c r="K14" s="36"/>
      <c r="L14" s="36"/>
      <c r="M14" s="36"/>
      <c r="N14" s="36"/>
      <c r="O14" s="36"/>
      <c r="P14" s="36"/>
      <c r="Q14" s="36">
        <v>0</v>
      </c>
      <c r="R14" s="36">
        <v>3</v>
      </c>
      <c r="S14" s="36">
        <v>26</v>
      </c>
      <c r="T14" s="36">
        <v>36</v>
      </c>
      <c r="U14" s="36">
        <v>18</v>
      </c>
      <c r="V14" s="36">
        <v>7</v>
      </c>
      <c r="W14" s="36">
        <v>1</v>
      </c>
      <c r="X14" s="36">
        <v>0</v>
      </c>
      <c r="Y14" s="36">
        <v>1</v>
      </c>
      <c r="Z14" s="36">
        <v>9</v>
      </c>
      <c r="AA14" s="36">
        <v>83</v>
      </c>
      <c r="AB14" s="36">
        <v>0</v>
      </c>
      <c r="AC14" s="36">
        <v>0</v>
      </c>
    </row>
    <row r="15" spans="1:29" ht="15.75" customHeight="1">
      <c r="A15" s="543"/>
      <c r="B15" s="483"/>
      <c r="C15" s="79" t="s">
        <v>34</v>
      </c>
      <c r="D15" s="30">
        <v>24</v>
      </c>
      <c r="E15" s="30">
        <v>24</v>
      </c>
      <c r="F15" s="30">
        <v>0</v>
      </c>
      <c r="G15" s="30">
        <v>34</v>
      </c>
      <c r="H15" s="30"/>
      <c r="I15" s="30"/>
      <c r="J15" s="30"/>
      <c r="K15" s="30"/>
      <c r="L15" s="30"/>
      <c r="M15" s="30"/>
      <c r="N15" s="30"/>
      <c r="O15" s="30"/>
      <c r="P15" s="30"/>
      <c r="Q15" s="30">
        <v>0</v>
      </c>
      <c r="R15" s="30">
        <v>0</v>
      </c>
      <c r="S15" s="30">
        <v>4</v>
      </c>
      <c r="T15" s="30">
        <v>12</v>
      </c>
      <c r="U15" s="30">
        <v>5</v>
      </c>
      <c r="V15" s="30">
        <v>2</v>
      </c>
      <c r="W15" s="30">
        <v>0</v>
      </c>
      <c r="X15" s="30">
        <v>0</v>
      </c>
      <c r="Y15" s="30">
        <v>1</v>
      </c>
      <c r="Z15" s="30">
        <v>4</v>
      </c>
      <c r="AA15" s="30">
        <v>20</v>
      </c>
      <c r="AB15" s="30">
        <v>0</v>
      </c>
      <c r="AC15" s="30">
        <v>0</v>
      </c>
    </row>
    <row r="16" spans="1:29" ht="15.75" customHeight="1">
      <c r="A16" s="543"/>
      <c r="B16" s="484"/>
      <c r="C16" s="79" t="s">
        <v>35</v>
      </c>
      <c r="D16" s="30">
        <v>68</v>
      </c>
      <c r="E16" s="30">
        <v>68</v>
      </c>
      <c r="F16" s="30">
        <v>0</v>
      </c>
      <c r="G16" s="30">
        <v>32</v>
      </c>
      <c r="H16" s="30"/>
      <c r="I16" s="30"/>
      <c r="J16" s="30"/>
      <c r="K16" s="30"/>
      <c r="L16" s="30"/>
      <c r="M16" s="30"/>
      <c r="N16" s="30"/>
      <c r="O16" s="30"/>
      <c r="P16" s="30"/>
      <c r="Q16" s="30">
        <v>0</v>
      </c>
      <c r="R16" s="30">
        <v>3</v>
      </c>
      <c r="S16" s="30">
        <v>22</v>
      </c>
      <c r="T16" s="30">
        <v>24</v>
      </c>
      <c r="U16" s="30">
        <v>13</v>
      </c>
      <c r="V16" s="30">
        <v>5</v>
      </c>
      <c r="W16" s="30">
        <v>1</v>
      </c>
      <c r="X16" s="30">
        <v>0</v>
      </c>
      <c r="Y16" s="30">
        <v>0</v>
      </c>
      <c r="Z16" s="30">
        <v>5</v>
      </c>
      <c r="AA16" s="30">
        <v>63</v>
      </c>
      <c r="AB16" s="30">
        <v>0</v>
      </c>
      <c r="AC16" s="30">
        <v>0</v>
      </c>
    </row>
    <row r="17" spans="1:29" ht="15.75" customHeight="1">
      <c r="A17" s="543"/>
      <c r="B17" s="482" t="s">
        <v>206</v>
      </c>
      <c r="C17" s="112" t="s">
        <v>116</v>
      </c>
      <c r="D17" s="36">
        <v>120</v>
      </c>
      <c r="E17" s="36">
        <v>120</v>
      </c>
      <c r="F17" s="36">
        <v>0</v>
      </c>
      <c r="G17" s="36">
        <v>29</v>
      </c>
      <c r="H17" s="36"/>
      <c r="I17" s="36"/>
      <c r="J17" s="36"/>
      <c r="K17" s="36"/>
      <c r="L17" s="36"/>
      <c r="M17" s="36"/>
      <c r="N17" s="36"/>
      <c r="O17" s="36"/>
      <c r="P17" s="36"/>
      <c r="Q17" s="36">
        <v>0</v>
      </c>
      <c r="R17" s="36">
        <v>29</v>
      </c>
      <c r="S17" s="36">
        <v>40</v>
      </c>
      <c r="T17" s="36">
        <v>30</v>
      </c>
      <c r="U17" s="36">
        <v>16</v>
      </c>
      <c r="V17" s="36">
        <v>3</v>
      </c>
      <c r="W17" s="36">
        <v>2</v>
      </c>
      <c r="X17" s="36">
        <v>0</v>
      </c>
      <c r="Y17" s="36">
        <v>0</v>
      </c>
      <c r="Z17" s="36">
        <v>15</v>
      </c>
      <c r="AA17" s="36">
        <v>99</v>
      </c>
      <c r="AB17" s="36">
        <v>6</v>
      </c>
      <c r="AC17" s="36">
        <v>0</v>
      </c>
    </row>
    <row r="18" spans="1:29" ht="15.75" customHeight="1">
      <c r="A18" s="543"/>
      <c r="B18" s="483"/>
      <c r="C18" s="79" t="s">
        <v>34</v>
      </c>
      <c r="D18" s="30">
        <v>18</v>
      </c>
      <c r="E18" s="30">
        <v>18</v>
      </c>
      <c r="F18" s="30">
        <v>0</v>
      </c>
      <c r="G18" s="30">
        <v>30</v>
      </c>
      <c r="H18" s="30"/>
      <c r="I18" s="30"/>
      <c r="J18" s="30"/>
      <c r="K18" s="30"/>
      <c r="L18" s="30"/>
      <c r="M18" s="30"/>
      <c r="N18" s="30"/>
      <c r="O18" s="30"/>
      <c r="P18" s="30"/>
      <c r="Q18" s="30">
        <v>0</v>
      </c>
      <c r="R18" s="30">
        <v>1</v>
      </c>
      <c r="S18" s="30">
        <v>10</v>
      </c>
      <c r="T18" s="30">
        <v>3</v>
      </c>
      <c r="U18" s="30">
        <v>3</v>
      </c>
      <c r="V18" s="30">
        <v>0</v>
      </c>
      <c r="W18" s="30">
        <v>1</v>
      </c>
      <c r="X18" s="30">
        <v>0</v>
      </c>
      <c r="Y18" s="30">
        <v>0</v>
      </c>
      <c r="Z18" s="30">
        <v>5</v>
      </c>
      <c r="AA18" s="30">
        <v>13</v>
      </c>
      <c r="AB18" s="30">
        <v>0</v>
      </c>
      <c r="AC18" s="30">
        <v>0</v>
      </c>
    </row>
    <row r="19" spans="1:29" ht="15.75" customHeight="1">
      <c r="A19" s="543"/>
      <c r="B19" s="484"/>
      <c r="C19" s="79" t="s">
        <v>35</v>
      </c>
      <c r="D19" s="30">
        <v>102</v>
      </c>
      <c r="E19" s="30">
        <v>102</v>
      </c>
      <c r="F19" s="30">
        <v>0</v>
      </c>
      <c r="G19" s="30">
        <v>29</v>
      </c>
      <c r="H19" s="30"/>
      <c r="I19" s="30"/>
      <c r="J19" s="30"/>
      <c r="K19" s="30"/>
      <c r="L19" s="30"/>
      <c r="M19" s="30"/>
      <c r="N19" s="30"/>
      <c r="O19" s="30"/>
      <c r="P19" s="30"/>
      <c r="Q19" s="30">
        <v>0</v>
      </c>
      <c r="R19" s="30">
        <v>28</v>
      </c>
      <c r="S19" s="30">
        <v>30</v>
      </c>
      <c r="T19" s="30">
        <v>27</v>
      </c>
      <c r="U19" s="30">
        <v>13</v>
      </c>
      <c r="V19" s="30">
        <v>3</v>
      </c>
      <c r="W19" s="30">
        <v>1</v>
      </c>
      <c r="X19" s="30">
        <v>0</v>
      </c>
      <c r="Y19" s="30">
        <v>0</v>
      </c>
      <c r="Z19" s="30">
        <v>10</v>
      </c>
      <c r="AA19" s="30">
        <v>86</v>
      </c>
      <c r="AB19" s="30">
        <v>6</v>
      </c>
      <c r="AC19" s="30">
        <v>0</v>
      </c>
    </row>
    <row r="20" spans="1:29" ht="15.75" customHeight="1">
      <c r="A20" s="543"/>
      <c r="B20" s="482" t="s">
        <v>145</v>
      </c>
      <c r="C20" s="112" t="s">
        <v>116</v>
      </c>
      <c r="D20" s="36">
        <v>38</v>
      </c>
      <c r="E20" s="36">
        <v>38</v>
      </c>
      <c r="F20" s="36">
        <v>0</v>
      </c>
      <c r="G20" s="36">
        <v>30</v>
      </c>
      <c r="H20" s="36"/>
      <c r="I20" s="36"/>
      <c r="J20" s="36"/>
      <c r="K20" s="36"/>
      <c r="L20" s="36"/>
      <c r="M20" s="36"/>
      <c r="N20" s="36"/>
      <c r="O20" s="36"/>
      <c r="P20" s="36"/>
      <c r="Q20" s="36">
        <v>0</v>
      </c>
      <c r="R20" s="36">
        <v>2</v>
      </c>
      <c r="S20" s="36">
        <v>15</v>
      </c>
      <c r="T20" s="36">
        <v>12</v>
      </c>
      <c r="U20" s="36">
        <v>7</v>
      </c>
      <c r="V20" s="36">
        <v>1</v>
      </c>
      <c r="W20" s="36">
        <v>1</v>
      </c>
      <c r="X20" s="36">
        <v>0</v>
      </c>
      <c r="Y20" s="36">
        <v>0</v>
      </c>
      <c r="Z20" s="36">
        <v>5</v>
      </c>
      <c r="AA20" s="36">
        <v>32</v>
      </c>
      <c r="AB20" s="36">
        <v>1</v>
      </c>
      <c r="AC20" s="36">
        <v>0</v>
      </c>
    </row>
    <row r="21" spans="1:29" ht="15.75" customHeight="1">
      <c r="A21" s="543"/>
      <c r="B21" s="483"/>
      <c r="C21" s="79" t="s">
        <v>34</v>
      </c>
      <c r="D21" s="30">
        <v>16</v>
      </c>
      <c r="E21" s="30">
        <v>16</v>
      </c>
      <c r="F21" s="30">
        <v>0</v>
      </c>
      <c r="G21" s="30">
        <v>32</v>
      </c>
      <c r="H21" s="30"/>
      <c r="I21" s="30"/>
      <c r="J21" s="30"/>
      <c r="K21" s="30"/>
      <c r="L21" s="30"/>
      <c r="M21" s="30"/>
      <c r="N21" s="30"/>
      <c r="O21" s="30"/>
      <c r="P21" s="30"/>
      <c r="Q21" s="30">
        <v>0</v>
      </c>
      <c r="R21" s="30">
        <v>0</v>
      </c>
      <c r="S21" s="30">
        <v>5</v>
      </c>
      <c r="T21" s="30">
        <v>6</v>
      </c>
      <c r="U21" s="30">
        <v>3</v>
      </c>
      <c r="V21" s="30">
        <v>1</v>
      </c>
      <c r="W21" s="30">
        <v>1</v>
      </c>
      <c r="X21" s="30">
        <v>0</v>
      </c>
      <c r="Y21" s="30">
        <v>0</v>
      </c>
      <c r="Z21" s="30">
        <v>3</v>
      </c>
      <c r="AA21" s="30">
        <v>12</v>
      </c>
      <c r="AB21" s="30">
        <v>1</v>
      </c>
      <c r="AC21" s="30">
        <v>0</v>
      </c>
    </row>
    <row r="22" spans="1:29" ht="15.75" customHeight="1">
      <c r="A22" s="543"/>
      <c r="B22" s="484"/>
      <c r="C22" s="79" t="s">
        <v>35</v>
      </c>
      <c r="D22" s="42">
        <v>22</v>
      </c>
      <c r="E22" s="30">
        <v>22</v>
      </c>
      <c r="F22" s="30">
        <v>0</v>
      </c>
      <c r="G22" s="30">
        <v>29</v>
      </c>
      <c r="H22" s="30"/>
      <c r="I22" s="30"/>
      <c r="J22" s="30"/>
      <c r="K22" s="30"/>
      <c r="L22" s="30"/>
      <c r="M22" s="30"/>
      <c r="N22" s="30"/>
      <c r="O22" s="30"/>
      <c r="P22" s="30"/>
      <c r="Q22" s="30">
        <v>0</v>
      </c>
      <c r="R22" s="30">
        <v>2</v>
      </c>
      <c r="S22" s="30">
        <v>10</v>
      </c>
      <c r="T22" s="30">
        <v>6</v>
      </c>
      <c r="U22" s="30">
        <v>4</v>
      </c>
      <c r="V22" s="30">
        <v>0</v>
      </c>
      <c r="W22" s="30">
        <v>0</v>
      </c>
      <c r="X22" s="30">
        <v>0</v>
      </c>
      <c r="Y22" s="30">
        <v>0</v>
      </c>
      <c r="Z22" s="30">
        <v>2</v>
      </c>
      <c r="AA22" s="30">
        <v>20</v>
      </c>
      <c r="AB22" s="30">
        <v>0</v>
      </c>
      <c r="AC22" s="30">
        <v>0</v>
      </c>
    </row>
    <row r="23" spans="1:29" ht="15.75" customHeight="1">
      <c r="A23" s="543"/>
      <c r="B23" s="526" t="s">
        <v>530</v>
      </c>
      <c r="C23" s="112" t="s">
        <v>116</v>
      </c>
      <c r="D23" s="348">
        <v>117</v>
      </c>
      <c r="E23" s="348">
        <v>117</v>
      </c>
      <c r="F23" s="348">
        <v>0</v>
      </c>
      <c r="G23" s="348">
        <v>30</v>
      </c>
      <c r="H23" s="288"/>
      <c r="I23" s="288"/>
      <c r="J23" s="288"/>
      <c r="K23" s="288"/>
      <c r="L23" s="288"/>
      <c r="M23" s="288"/>
      <c r="N23" s="288"/>
      <c r="O23" s="288"/>
      <c r="P23" s="288"/>
      <c r="Q23" s="348">
        <v>0</v>
      </c>
      <c r="R23" s="348">
        <v>18</v>
      </c>
      <c r="S23" s="348">
        <v>41</v>
      </c>
      <c r="T23" s="348">
        <v>31</v>
      </c>
      <c r="U23" s="348">
        <v>16</v>
      </c>
      <c r="V23" s="348">
        <v>6</v>
      </c>
      <c r="W23" s="348">
        <v>4</v>
      </c>
      <c r="X23" s="348">
        <v>1</v>
      </c>
      <c r="Y23" s="348">
        <v>0</v>
      </c>
      <c r="Z23" s="348">
        <v>22</v>
      </c>
      <c r="AA23" s="348">
        <v>92</v>
      </c>
      <c r="AB23" s="348">
        <v>3</v>
      </c>
      <c r="AC23" s="348">
        <v>0</v>
      </c>
    </row>
    <row r="24" spans="1:29" ht="15.75" customHeight="1">
      <c r="A24" s="543"/>
      <c r="B24" s="526"/>
      <c r="C24" s="79" t="s">
        <v>34</v>
      </c>
      <c r="D24" s="349">
        <v>22</v>
      </c>
      <c r="E24" s="349">
        <v>22</v>
      </c>
      <c r="F24" s="349">
        <v>0</v>
      </c>
      <c r="G24" s="349">
        <v>29</v>
      </c>
      <c r="H24" s="30"/>
      <c r="I24" s="30"/>
      <c r="J24" s="30"/>
      <c r="K24" s="30"/>
      <c r="L24" s="30"/>
      <c r="M24" s="30"/>
      <c r="N24" s="30"/>
      <c r="O24" s="30"/>
      <c r="P24" s="30"/>
      <c r="Q24" s="349">
        <v>0</v>
      </c>
      <c r="R24" s="349">
        <v>1</v>
      </c>
      <c r="S24" s="349">
        <v>12</v>
      </c>
      <c r="T24" s="349">
        <v>5</v>
      </c>
      <c r="U24" s="349">
        <v>4</v>
      </c>
      <c r="V24" s="349">
        <v>0</v>
      </c>
      <c r="W24" s="349">
        <v>0</v>
      </c>
      <c r="X24" s="349">
        <v>0</v>
      </c>
      <c r="Y24" s="349">
        <v>0</v>
      </c>
      <c r="Z24" s="349">
        <v>6</v>
      </c>
      <c r="AA24" s="349">
        <v>15</v>
      </c>
      <c r="AB24" s="349">
        <v>1</v>
      </c>
      <c r="AC24" s="349">
        <v>0</v>
      </c>
    </row>
    <row r="25" spans="1:29" ht="15.75" customHeight="1">
      <c r="A25" s="544"/>
      <c r="B25" s="526"/>
      <c r="C25" s="79" t="s">
        <v>35</v>
      </c>
      <c r="D25" s="350">
        <v>95</v>
      </c>
      <c r="E25" s="350">
        <v>95</v>
      </c>
      <c r="F25" s="350">
        <v>0</v>
      </c>
      <c r="G25" s="350">
        <v>31</v>
      </c>
      <c r="H25" s="131"/>
      <c r="I25" s="131"/>
      <c r="J25" s="131"/>
      <c r="K25" s="131"/>
      <c r="L25" s="131"/>
      <c r="M25" s="131"/>
      <c r="N25" s="131"/>
      <c r="O25" s="131"/>
      <c r="P25" s="131"/>
      <c r="Q25" s="350">
        <v>0</v>
      </c>
      <c r="R25" s="350">
        <v>17</v>
      </c>
      <c r="S25" s="350">
        <v>29</v>
      </c>
      <c r="T25" s="350">
        <v>26</v>
      </c>
      <c r="U25" s="350">
        <v>12</v>
      </c>
      <c r="V25" s="350">
        <v>6</v>
      </c>
      <c r="W25" s="350">
        <v>4</v>
      </c>
      <c r="X25" s="350">
        <v>1</v>
      </c>
      <c r="Y25" s="350">
        <v>0</v>
      </c>
      <c r="Z25" s="350">
        <v>16</v>
      </c>
      <c r="AA25" s="350">
        <v>77</v>
      </c>
      <c r="AB25" s="350">
        <v>2</v>
      </c>
      <c r="AC25" s="350">
        <v>0</v>
      </c>
    </row>
    <row r="26" spans="1:29" s="54" customFormat="1" ht="15.75" customHeight="1">
      <c r="A26" s="529" t="s">
        <v>377</v>
      </c>
      <c r="B26" s="522" t="s">
        <v>115</v>
      </c>
      <c r="C26" s="112" t="s">
        <v>116</v>
      </c>
      <c r="D26" s="35">
        <f>D29+D32+D35+D38+D41+D44+'18(續8)'!D5+'18(續8)'!D8+'18(續8)'!D11+'18(續8)'!D14</f>
        <v>2083</v>
      </c>
      <c r="E26" s="36">
        <f>E29+E32+E35+E38+E41+E44+'18(續8)'!E5+'18(續8)'!E8+'18(續8)'!E11+'18(續8)'!E14</f>
        <v>2083</v>
      </c>
      <c r="F26" s="36">
        <f>F29+F32+F35+F38+F41+F44+'18(續8)'!F5+'18(續8)'!F8+'18(續8)'!F11+'18(續8)'!F14</f>
        <v>0</v>
      </c>
      <c r="G26" s="36">
        <f>(D29*G29+D32*G32+D35*G35+D38*G38+D41*G41+D44*G44+'18(續8)'!D5*'18(續8)'!G5+'18(續8)'!D8*'18(續8)'!G8+'18(續8)'!D11*'18(續8)'!G11+'18(續8)'!D14*'18(續8)'!G14)/'18(續7)'!D26</f>
        <v>31.230916946711474</v>
      </c>
      <c r="H26" s="36">
        <f>H29+H32+H35+H38+H41+H44+'18(續8)'!H5+'18(續8)'!H8+'18(續8)'!H11+'18(續8)'!H14</f>
        <v>0</v>
      </c>
      <c r="I26" s="36">
        <f>I29+I32+I35+I38+I41+I44+'18(續8)'!I5+'18(續8)'!I8+'18(續8)'!I11+'18(續8)'!I14</f>
        <v>0</v>
      </c>
      <c r="J26" s="36">
        <f>J29+J32+J35+J38+J41+J44+'18(續8)'!J5+'18(續8)'!J8+'18(續8)'!J11+'18(續8)'!J14</f>
        <v>0</v>
      </c>
      <c r="K26" s="36">
        <f>K29+K32+K35+K38+K41+K44+'18(續8)'!K5+'18(續8)'!K8+'18(續8)'!K11+'18(續8)'!K14</f>
        <v>0</v>
      </c>
      <c r="L26" s="36">
        <f>L29+L32+L35+L38+L41+L44+'18(續8)'!L5+'18(續8)'!L8+'18(續8)'!L11+'18(續8)'!L14</f>
        <v>0</v>
      </c>
      <c r="M26" s="36">
        <f>M29+M32+M35+M38+M41+M44+'18(續8)'!M5+'18(續8)'!M8+'18(續8)'!M11+'18(續8)'!M14</f>
        <v>0</v>
      </c>
      <c r="N26" s="36">
        <f>N29+N32+N35+N38+N41+N44+'18(續8)'!N5+'18(續8)'!N8+'18(續8)'!N11+'18(續8)'!N14</f>
        <v>0</v>
      </c>
      <c r="O26" s="36">
        <f>O29+O32+O35+O38+O41+O44+'18(續8)'!O5+'18(續8)'!O8+'18(續8)'!O11+'18(續8)'!O14</f>
        <v>0</v>
      </c>
      <c r="P26" s="36">
        <f>P29+P32+P35+P38+P41+P44+'18(續8)'!P5+'18(續8)'!P8+'18(續8)'!P11+'18(續8)'!P14</f>
        <v>0</v>
      </c>
      <c r="Q26" s="36">
        <f>Q29+Q32+Q35+Q38+Q41+Q44+'18(續8)'!Q5+'18(續8)'!Q8+'18(續8)'!Q11+'18(續8)'!Q14</f>
        <v>0</v>
      </c>
      <c r="R26" s="36">
        <f>R29+R32+R35+R38+R41+R44+'18(續8)'!R5+'18(續8)'!R8+'18(續8)'!R11+'18(續8)'!R14</f>
        <v>111</v>
      </c>
      <c r="S26" s="36">
        <f>S29+S32+S35+S38+S41+S44+'18(續8)'!S5+'18(續8)'!S8+'18(續8)'!S11+'18(續8)'!S14</f>
        <v>777</v>
      </c>
      <c r="T26" s="36">
        <f>T29+T32+T35+T38+T41+T44+'18(續8)'!T5+'18(續8)'!T8+'18(續8)'!T11+'18(續8)'!T14</f>
        <v>642</v>
      </c>
      <c r="U26" s="36">
        <f>U29+U32+U35+U38+U41+U44+'18(續8)'!U5+'18(續8)'!U8+'18(續8)'!U11+'18(續8)'!U14</f>
        <v>378</v>
      </c>
      <c r="V26" s="36">
        <f>V29+V32+V35+V38+V41+V44+'18(續8)'!V5+'18(續8)'!V8+'18(續8)'!V11+'18(續8)'!V14</f>
        <v>126</v>
      </c>
      <c r="W26" s="36">
        <f>W29+W32+W35+W38+W41+W44+'18(續8)'!W5+'18(續8)'!W8+'18(續8)'!W11+'18(續8)'!W14</f>
        <v>35</v>
      </c>
      <c r="X26" s="36">
        <f>X29+X32+X35+X38+X41+X44+'18(續8)'!X5+'18(續8)'!X8+'18(續8)'!X11+'18(續8)'!X14</f>
        <v>9</v>
      </c>
      <c r="Y26" s="36">
        <f>Y29+Y32+Y35+Y38+Y41+Y44+'18(續8)'!Y5+'18(續8)'!Y8+'18(續8)'!Y11+'18(續8)'!Y14</f>
        <v>5</v>
      </c>
      <c r="Z26" s="36">
        <f>Z29+Z32+Z35+Z38+Z41+Z44+'18(續8)'!Z5+'18(續8)'!Z8+'18(續8)'!Z11+'18(續8)'!Z14</f>
        <v>450</v>
      </c>
      <c r="AA26" s="36">
        <f>AA29+AA32+AA35+AA38+AA41+AA44+'18(續8)'!AA5+'18(續8)'!AA8+'18(續8)'!AA11+'18(續8)'!AA14</f>
        <v>1578</v>
      </c>
      <c r="AB26" s="36">
        <f>AB29+AB32+AB35+AB38+AB41+AB44+'18(續8)'!AB5+'18(續8)'!AB8+'18(續8)'!AB11+'18(續8)'!AB14</f>
        <v>55</v>
      </c>
      <c r="AC26" s="36">
        <f>AC29+AC32+AC35+AC38+AC41+AC44+'18(續8)'!AC5+'18(續8)'!AC8+'18(續8)'!AC11+'18(續8)'!AC14</f>
        <v>0</v>
      </c>
    </row>
    <row r="27" spans="1:29" s="54" customFormat="1" ht="15.75" customHeight="1">
      <c r="A27" s="530"/>
      <c r="B27" s="526"/>
      <c r="C27" s="72" t="s">
        <v>34</v>
      </c>
      <c r="D27" s="16">
        <f>D30+D33+D36+D39+D42+D45+'18(續8)'!D6+'18(續8)'!D9+'18(續8)'!D12+'18(續8)'!D15</f>
        <v>1367</v>
      </c>
      <c r="E27" s="6">
        <f>E30+E33+E36+E39+E42+E45+'18(續8)'!E6+'18(續8)'!E9+'18(續8)'!E12+'18(續8)'!E15</f>
        <v>1367</v>
      </c>
      <c r="F27" s="6">
        <f>F30+F33+F36+F39+F42+F45+'18(續8)'!F6+'18(續8)'!F9+'18(續8)'!F12+'18(續8)'!F15</f>
        <v>0</v>
      </c>
      <c r="G27" s="6">
        <f>(D30*G30+D33*G33+D36*G36+D39*G39+D42*G42+D45*G45+'18(續8)'!D6*'18(續8)'!G6+'18(續8)'!D9*'18(續8)'!G9+'18(續8)'!D12*'18(續8)'!G12+'18(續8)'!D15*'18(續8)'!G15)/'18(續7)'!D27</f>
        <v>32.13094367227505</v>
      </c>
      <c r="H27" s="6">
        <f>H30+H33+H36+H39+H42+H45+'18(續8)'!H6+'18(續8)'!H9+'18(續8)'!H12+'18(續8)'!H15</f>
        <v>0</v>
      </c>
      <c r="I27" s="6">
        <f>I30+I33+I36+I39+I42+I45+'18(續8)'!I6+'18(續8)'!I9+'18(續8)'!I12+'18(續8)'!I15</f>
        <v>0</v>
      </c>
      <c r="J27" s="6">
        <f>J30+J33+J36+J39+J42+J45+'18(續8)'!J6+'18(續8)'!J9+'18(續8)'!J12+'18(續8)'!J15</f>
        <v>0</v>
      </c>
      <c r="K27" s="6">
        <f>K30+K33+K36+K39+K42+K45+'18(續8)'!K6+'18(續8)'!K9+'18(續8)'!K12+'18(續8)'!K15</f>
        <v>0</v>
      </c>
      <c r="L27" s="6">
        <f>L30+L33+L36+L39+L42+L45+'18(續8)'!L6+'18(續8)'!L9+'18(續8)'!L12+'18(續8)'!L15</f>
        <v>0</v>
      </c>
      <c r="M27" s="6">
        <f>M30+M33+M36+M39+M42+M45+'18(續8)'!M6+'18(續8)'!M9+'18(續8)'!M12+'18(續8)'!M15</f>
        <v>0</v>
      </c>
      <c r="N27" s="6">
        <f>N30+N33+N36+N39+N42+N45+'18(續8)'!N6+'18(續8)'!N9+'18(續8)'!N12+'18(續8)'!N15</f>
        <v>0</v>
      </c>
      <c r="O27" s="6">
        <f>O30+O33+O36+O39+O42+O45+'18(續8)'!O6+'18(續8)'!O9+'18(續8)'!O12+'18(續8)'!O15</f>
        <v>0</v>
      </c>
      <c r="P27" s="6">
        <f>P30+P33+P36+P39+P42+P45+'18(續8)'!P6+'18(續8)'!P9+'18(續8)'!P12+'18(續8)'!P15</f>
        <v>0</v>
      </c>
      <c r="Q27" s="6">
        <f>Q30+Q33+Q36+Q39+Q42+Q45+'18(續8)'!Q6+'18(續8)'!Q9+'18(續8)'!Q12+'18(續8)'!Q15</f>
        <v>0</v>
      </c>
      <c r="R27" s="6">
        <f>R30+R33+R36+R39+R42+R45+'18(續8)'!R6+'18(續8)'!R9+'18(續8)'!R12+'18(續8)'!R15</f>
        <v>35</v>
      </c>
      <c r="S27" s="6">
        <f>S30+S33+S36+S39+S42+S45+'18(續8)'!S6+'18(續8)'!S9+'18(續8)'!S12+'18(續8)'!S15</f>
        <v>420</v>
      </c>
      <c r="T27" s="6">
        <f>T30+T33+T36+T39+T42+T45+'18(續8)'!T6+'18(續8)'!T9+'18(續8)'!T12+'18(續8)'!T15</f>
        <v>454</v>
      </c>
      <c r="U27" s="6">
        <f>U30+U33+U36+U39+U42+U45+'18(續8)'!U6+'18(續8)'!U9+'18(續8)'!U12+'18(續8)'!U15</f>
        <v>306</v>
      </c>
      <c r="V27" s="6">
        <f>V30+V33+V36+V39+V42+V45+'18(續8)'!V6+'18(續8)'!V9+'18(續8)'!V12+'18(續8)'!V15</f>
        <v>112</v>
      </c>
      <c r="W27" s="6">
        <f>W30+W33+W36+W39+W42+W45+'18(續8)'!W6+'18(續8)'!W9+'18(續8)'!W12+'18(續8)'!W15</f>
        <v>27</v>
      </c>
      <c r="X27" s="6">
        <f>X30+X33+X36+X39+X42+X45+'18(續8)'!X6+'18(續8)'!X9+'18(續8)'!X12+'18(續8)'!X15</f>
        <v>8</v>
      </c>
      <c r="Y27" s="6">
        <f>Y30+Y33+Y36+Y39+Y42+Y45+'18(續8)'!Y6+'18(續8)'!Y9+'18(續8)'!Y12+'18(續8)'!Y15</f>
        <v>5</v>
      </c>
      <c r="Z27" s="6">
        <f>Z30+Z33+Z36+Z39+Z42+Z45+'18(續8)'!Z6+'18(續8)'!Z9+'18(續8)'!Z12+'18(續8)'!Z15</f>
        <v>306</v>
      </c>
      <c r="AA27" s="6">
        <f>AA30+AA33+AA36+AA39+AA42+AA45+'18(續8)'!AA6+'18(續8)'!AA9+'18(續8)'!AA12+'18(續8)'!AA15</f>
        <v>1017</v>
      </c>
      <c r="AB27" s="6">
        <f>AB30+AB33+AB36+AB39+AB42+AB45+'18(續8)'!AB6+'18(續8)'!AB9+'18(續8)'!AB12+'18(續8)'!AB15</f>
        <v>44</v>
      </c>
      <c r="AC27" s="6">
        <f>AC30+AC33+AC36+AC39+AC42+AC45+'18(續8)'!AC6+'18(續8)'!AC9+'18(續8)'!AC12+'18(續8)'!AC15</f>
        <v>0</v>
      </c>
    </row>
    <row r="28" spans="1:29" s="54" customFormat="1" ht="15.75" customHeight="1">
      <c r="A28" s="530"/>
      <c r="B28" s="526"/>
      <c r="C28" s="72" t="s">
        <v>35</v>
      </c>
      <c r="D28" s="16">
        <f>D31+D34+D37+D40+D43+D46+'18(續8)'!D7+'18(續8)'!D10+'18(續8)'!D13+'18(續8)'!D16</f>
        <v>716</v>
      </c>
      <c r="E28" s="6">
        <f>E31+E34+E37+E40+E43+E46+'18(續8)'!E7+'18(續8)'!E10+'18(續8)'!E13+'18(續8)'!E16</f>
        <v>716</v>
      </c>
      <c r="F28" s="6">
        <f>F31+F34+F37+F40+F43+F46+'18(續8)'!F7+'18(續8)'!F10+'18(續8)'!F13+'18(續8)'!F16</f>
        <v>0</v>
      </c>
      <c r="G28" s="6">
        <f>(D31*G31+D34*G34+D37*G37+D40*G40+D43*G43+D46*G46+'18(續8)'!D7*'18(續8)'!G7+'18(續8)'!D10*'18(續8)'!G10+'18(續8)'!D13*'18(續8)'!G13+'18(續8)'!D16*'18(續8)'!G16)/'18(續7)'!D28</f>
        <v>28.833798882681563</v>
      </c>
      <c r="H28" s="6">
        <f>H31+H34+H37+H40+H43+H46+'18(續8)'!H7+'18(續8)'!H10+'18(續8)'!H13+'18(續8)'!H16</f>
        <v>0</v>
      </c>
      <c r="I28" s="6">
        <f>I31+I34+I37+I40+I43+I46+'18(續8)'!I7+'18(續8)'!I10+'18(續8)'!I13+'18(續8)'!I16</f>
        <v>0</v>
      </c>
      <c r="J28" s="6">
        <f>J31+J34+J37+J40+J43+J46+'18(續8)'!J7+'18(續8)'!J10+'18(續8)'!J13+'18(續8)'!J16</f>
        <v>0</v>
      </c>
      <c r="K28" s="6">
        <f>K31+K34+K37+K40+K43+K46+'18(續8)'!K7+'18(續8)'!K10+'18(續8)'!K13+'18(續8)'!K16</f>
        <v>0</v>
      </c>
      <c r="L28" s="6">
        <f>L31+L34+L37+L40+L43+L46+'18(續8)'!L7+'18(續8)'!L10+'18(續8)'!L13+'18(續8)'!L16</f>
        <v>0</v>
      </c>
      <c r="M28" s="6">
        <f>M31+M34+M37+M40+M43+M46+'18(續8)'!M7+'18(續8)'!M10+'18(續8)'!M13+'18(續8)'!M16</f>
        <v>0</v>
      </c>
      <c r="N28" s="6">
        <f>N31+N34+N37+N40+N43+N46+'18(續8)'!N7+'18(續8)'!N10+'18(續8)'!N13+'18(續8)'!N16</f>
        <v>0</v>
      </c>
      <c r="O28" s="6">
        <f>O31+O34+O37+O40+O43+O46+'18(續8)'!O7+'18(續8)'!O10+'18(續8)'!O13+'18(續8)'!O16</f>
        <v>0</v>
      </c>
      <c r="P28" s="6">
        <f>P31+P34+P37+P40+P43+P46+'18(續8)'!P7+'18(續8)'!P10+'18(續8)'!P13+'18(續8)'!P16</f>
        <v>0</v>
      </c>
      <c r="Q28" s="6">
        <f>Q31+Q34+Q37+Q40+Q43+Q46+'18(續8)'!Q7+'18(續8)'!Q10+'18(續8)'!Q13+'18(續8)'!Q16</f>
        <v>0</v>
      </c>
      <c r="R28" s="6">
        <f>R31+R34+R37+R40+R43+R46+'18(續8)'!R7+'18(續8)'!R10+'18(續8)'!R13+'18(續8)'!R16</f>
        <v>76</v>
      </c>
      <c r="S28" s="6">
        <f>S31+S34+S37+S40+S43+S46+'18(續8)'!S7+'18(續8)'!S10+'18(續8)'!S13+'18(續8)'!S16</f>
        <v>357</v>
      </c>
      <c r="T28" s="6">
        <f>T31+T34+T37+T40+T43+T46+'18(續8)'!T7+'18(續8)'!T10+'18(續8)'!T13+'18(續8)'!T16</f>
        <v>188</v>
      </c>
      <c r="U28" s="6">
        <f>U31+U34+U37+U40+U43+U46+'18(續8)'!U7+'18(續8)'!U10+'18(續8)'!U13+'18(續8)'!U16</f>
        <v>72</v>
      </c>
      <c r="V28" s="6">
        <f>V31+V34+V37+V40+V43+V46+'18(續8)'!V7+'18(續8)'!V10+'18(續8)'!V13+'18(續8)'!V16</f>
        <v>14</v>
      </c>
      <c r="W28" s="6">
        <f>W31+W34+W37+W40+W43+W46+'18(續8)'!W7+'18(續8)'!W10+'18(續8)'!W13+'18(續8)'!W16</f>
        <v>8</v>
      </c>
      <c r="X28" s="6">
        <f>X31+X34+X37+X40+X43+X46+'18(續8)'!X7+'18(續8)'!X10+'18(續8)'!X13+'18(續8)'!X16</f>
        <v>1</v>
      </c>
      <c r="Y28" s="6">
        <f>Y31+Y34+Y37+Y40+Y43+Y46+'18(續8)'!Y7+'18(續8)'!Y10+'18(續8)'!Y13+'18(續8)'!Y16</f>
        <v>0</v>
      </c>
      <c r="Z28" s="6">
        <f>Z31+Z34+Z37+Z40+Z43+Z46+'18(續8)'!Z7+'18(續8)'!Z10+'18(續8)'!Z13+'18(續8)'!Z16</f>
        <v>144</v>
      </c>
      <c r="AA28" s="6">
        <f>AA31+AA34+AA37+AA40+AA43+AA46+'18(續8)'!AA7+'18(續8)'!AA10+'18(續8)'!AA13+'18(續8)'!AA16</f>
        <v>561</v>
      </c>
      <c r="AB28" s="6">
        <f>AB31+AB34+AB37+AB40+AB43+AB46+'18(續8)'!AB7+'18(續8)'!AB10+'18(續8)'!AB13+'18(續8)'!AB16</f>
        <v>11</v>
      </c>
      <c r="AC28" s="6">
        <f>AC31+AC34+AC37+AC40+AC43+AC46+'18(續8)'!AC7+'18(續8)'!AC10+'18(續8)'!AC13+'18(續8)'!AC16</f>
        <v>0</v>
      </c>
    </row>
    <row r="29" spans="1:29" s="59" customFormat="1" ht="15.75" customHeight="1">
      <c r="A29" s="530"/>
      <c r="B29" s="482" t="s">
        <v>198</v>
      </c>
      <c r="C29" s="112" t="s">
        <v>116</v>
      </c>
      <c r="D29" s="35">
        <v>1</v>
      </c>
      <c r="E29" s="36">
        <v>1</v>
      </c>
      <c r="F29" s="36">
        <v>0</v>
      </c>
      <c r="G29" s="36">
        <v>28</v>
      </c>
      <c r="H29" s="36"/>
      <c r="I29" s="36"/>
      <c r="J29" s="36"/>
      <c r="K29" s="36"/>
      <c r="L29" s="36"/>
      <c r="M29" s="36"/>
      <c r="N29" s="36"/>
      <c r="O29" s="36"/>
      <c r="P29" s="36"/>
      <c r="Q29" s="36">
        <v>0</v>
      </c>
      <c r="R29" s="36">
        <v>0</v>
      </c>
      <c r="S29" s="36">
        <v>1</v>
      </c>
      <c r="T29" s="36">
        <v>0</v>
      </c>
      <c r="U29" s="36">
        <v>0</v>
      </c>
      <c r="V29" s="36">
        <v>0</v>
      </c>
      <c r="W29" s="36">
        <v>0</v>
      </c>
      <c r="X29" s="36">
        <v>0</v>
      </c>
      <c r="Y29" s="36">
        <v>0</v>
      </c>
      <c r="Z29" s="36">
        <v>0</v>
      </c>
      <c r="AA29" s="36">
        <v>1</v>
      </c>
      <c r="AB29" s="36">
        <v>0</v>
      </c>
      <c r="AC29" s="36">
        <v>0</v>
      </c>
    </row>
    <row r="30" spans="1:29" s="59" customFormat="1" ht="15.75" customHeight="1">
      <c r="A30" s="530"/>
      <c r="B30" s="483"/>
      <c r="C30" s="79" t="s">
        <v>34</v>
      </c>
      <c r="D30" s="42">
        <v>1</v>
      </c>
      <c r="E30" s="30">
        <v>1</v>
      </c>
      <c r="F30" s="38">
        <v>0</v>
      </c>
      <c r="G30" s="30">
        <v>28</v>
      </c>
      <c r="H30" s="30"/>
      <c r="I30" s="30"/>
      <c r="J30" s="39"/>
      <c r="K30" s="38"/>
      <c r="L30" s="38"/>
      <c r="M30" s="38"/>
      <c r="N30" s="38"/>
      <c r="O30" s="38"/>
      <c r="P30" s="38"/>
      <c r="Q30" s="38">
        <v>0</v>
      </c>
      <c r="R30" s="38">
        <v>0</v>
      </c>
      <c r="S30" s="38">
        <v>1</v>
      </c>
      <c r="T30" s="41">
        <v>0</v>
      </c>
      <c r="U30" s="38">
        <v>0</v>
      </c>
      <c r="V30" s="38">
        <v>0</v>
      </c>
      <c r="W30" s="38">
        <v>0</v>
      </c>
      <c r="X30" s="38">
        <v>0</v>
      </c>
      <c r="Y30" s="38">
        <v>0</v>
      </c>
      <c r="Z30" s="38">
        <v>0</v>
      </c>
      <c r="AA30" s="38">
        <v>1</v>
      </c>
      <c r="AB30" s="38">
        <v>0</v>
      </c>
      <c r="AC30" s="38">
        <v>0</v>
      </c>
    </row>
    <row r="31" spans="1:29" s="59" customFormat="1" ht="15.75" customHeight="1">
      <c r="A31" s="530"/>
      <c r="B31" s="484"/>
      <c r="C31" s="79" t="s">
        <v>35</v>
      </c>
      <c r="D31" s="42">
        <v>0</v>
      </c>
      <c r="E31" s="30">
        <v>0</v>
      </c>
      <c r="F31" s="38">
        <v>0</v>
      </c>
      <c r="G31" s="30">
        <v>0</v>
      </c>
      <c r="H31" s="30"/>
      <c r="I31" s="30"/>
      <c r="J31" s="39"/>
      <c r="K31" s="38"/>
      <c r="L31" s="38"/>
      <c r="M31" s="38"/>
      <c r="N31" s="38"/>
      <c r="O31" s="38"/>
      <c r="P31" s="38"/>
      <c r="Q31" s="38">
        <v>0</v>
      </c>
      <c r="R31" s="38">
        <v>0</v>
      </c>
      <c r="S31" s="38">
        <v>0</v>
      </c>
      <c r="T31" s="41">
        <v>0</v>
      </c>
      <c r="U31" s="38">
        <v>0</v>
      </c>
      <c r="V31" s="38">
        <v>0</v>
      </c>
      <c r="W31" s="38">
        <v>0</v>
      </c>
      <c r="X31" s="38">
        <v>0</v>
      </c>
      <c r="Y31" s="38">
        <v>0</v>
      </c>
      <c r="Z31" s="38">
        <v>0</v>
      </c>
      <c r="AA31" s="38">
        <v>0</v>
      </c>
      <c r="AB31" s="38">
        <v>0</v>
      </c>
      <c r="AC31" s="38">
        <v>0</v>
      </c>
    </row>
    <row r="32" spans="1:29" s="59" customFormat="1" ht="15.75" customHeight="1">
      <c r="A32" s="530"/>
      <c r="B32" s="482" t="s">
        <v>199</v>
      </c>
      <c r="C32" s="112" t="s">
        <v>116</v>
      </c>
      <c r="D32" s="35">
        <v>66</v>
      </c>
      <c r="E32" s="36">
        <v>66</v>
      </c>
      <c r="F32" s="36">
        <v>0</v>
      </c>
      <c r="G32" s="36">
        <v>33</v>
      </c>
      <c r="H32" s="36"/>
      <c r="I32" s="36"/>
      <c r="J32" s="36"/>
      <c r="K32" s="36"/>
      <c r="L32" s="36"/>
      <c r="M32" s="36"/>
      <c r="N32" s="36"/>
      <c r="O32" s="36"/>
      <c r="P32" s="36"/>
      <c r="Q32" s="36">
        <v>0</v>
      </c>
      <c r="R32" s="36">
        <v>0</v>
      </c>
      <c r="S32" s="36">
        <v>17</v>
      </c>
      <c r="T32" s="36">
        <v>20</v>
      </c>
      <c r="U32" s="36">
        <v>21</v>
      </c>
      <c r="V32" s="36">
        <v>7</v>
      </c>
      <c r="W32" s="36">
        <v>1</v>
      </c>
      <c r="X32" s="36">
        <v>0</v>
      </c>
      <c r="Y32" s="36">
        <v>0</v>
      </c>
      <c r="Z32" s="36">
        <v>1</v>
      </c>
      <c r="AA32" s="36">
        <v>63</v>
      </c>
      <c r="AB32" s="36">
        <v>2</v>
      </c>
      <c r="AC32" s="36">
        <v>0</v>
      </c>
    </row>
    <row r="33" spans="1:29" s="59" customFormat="1" ht="15.75" customHeight="1">
      <c r="A33" s="530"/>
      <c r="B33" s="483"/>
      <c r="C33" s="79" t="s">
        <v>34</v>
      </c>
      <c r="D33" s="42">
        <v>56</v>
      </c>
      <c r="E33" s="30">
        <v>56</v>
      </c>
      <c r="F33" s="38">
        <v>0</v>
      </c>
      <c r="G33" s="30">
        <v>33</v>
      </c>
      <c r="H33" s="30"/>
      <c r="I33" s="30"/>
      <c r="J33" s="39"/>
      <c r="K33" s="38"/>
      <c r="L33" s="38"/>
      <c r="M33" s="38"/>
      <c r="N33" s="38"/>
      <c r="O33" s="38"/>
      <c r="P33" s="38"/>
      <c r="Q33" s="38">
        <v>0</v>
      </c>
      <c r="R33" s="38">
        <v>0</v>
      </c>
      <c r="S33" s="38">
        <v>13</v>
      </c>
      <c r="T33" s="41">
        <v>18</v>
      </c>
      <c r="U33" s="38">
        <v>17</v>
      </c>
      <c r="V33" s="38">
        <v>7</v>
      </c>
      <c r="W33" s="38">
        <v>1</v>
      </c>
      <c r="X33" s="38">
        <v>0</v>
      </c>
      <c r="Y33" s="38">
        <v>0</v>
      </c>
      <c r="Z33" s="38">
        <v>1</v>
      </c>
      <c r="AA33" s="38">
        <v>53</v>
      </c>
      <c r="AB33" s="38">
        <v>2</v>
      </c>
      <c r="AC33" s="38">
        <v>0</v>
      </c>
    </row>
    <row r="34" spans="1:29" s="59" customFormat="1" ht="15.75" customHeight="1">
      <c r="A34" s="530"/>
      <c r="B34" s="484"/>
      <c r="C34" s="79" t="s">
        <v>35</v>
      </c>
      <c r="D34" s="42">
        <v>10</v>
      </c>
      <c r="E34" s="30">
        <v>10</v>
      </c>
      <c r="F34" s="38">
        <v>0</v>
      </c>
      <c r="G34" s="30">
        <v>31</v>
      </c>
      <c r="H34" s="30"/>
      <c r="I34" s="30"/>
      <c r="J34" s="39"/>
      <c r="K34" s="38"/>
      <c r="L34" s="38"/>
      <c r="M34" s="38"/>
      <c r="N34" s="38"/>
      <c r="O34" s="38"/>
      <c r="P34" s="38"/>
      <c r="Q34" s="38">
        <v>0</v>
      </c>
      <c r="R34" s="38">
        <v>0</v>
      </c>
      <c r="S34" s="38">
        <v>4</v>
      </c>
      <c r="T34" s="41">
        <v>2</v>
      </c>
      <c r="U34" s="38">
        <v>4</v>
      </c>
      <c r="V34" s="38">
        <v>0</v>
      </c>
      <c r="W34" s="38">
        <v>0</v>
      </c>
      <c r="X34" s="38">
        <v>0</v>
      </c>
      <c r="Y34" s="38">
        <v>0</v>
      </c>
      <c r="Z34" s="38">
        <v>0</v>
      </c>
      <c r="AA34" s="38">
        <v>10</v>
      </c>
      <c r="AB34" s="38">
        <v>0</v>
      </c>
      <c r="AC34" s="38">
        <v>0</v>
      </c>
    </row>
    <row r="35" spans="1:29" s="56" customFormat="1" ht="15.75" customHeight="1">
      <c r="A35" s="530"/>
      <c r="B35" s="482" t="s">
        <v>201</v>
      </c>
      <c r="C35" s="112" t="s">
        <v>116</v>
      </c>
      <c r="D35" s="35">
        <v>186</v>
      </c>
      <c r="E35" s="36">
        <v>186</v>
      </c>
      <c r="F35" s="36">
        <v>0</v>
      </c>
      <c r="G35" s="36">
        <v>32</v>
      </c>
      <c r="H35" s="36"/>
      <c r="I35" s="36"/>
      <c r="J35" s="36"/>
      <c r="K35" s="36"/>
      <c r="L35" s="36"/>
      <c r="M35" s="36"/>
      <c r="N35" s="36"/>
      <c r="O35" s="36"/>
      <c r="P35" s="36"/>
      <c r="Q35" s="36">
        <v>0</v>
      </c>
      <c r="R35" s="36">
        <v>8</v>
      </c>
      <c r="S35" s="36">
        <v>43</v>
      </c>
      <c r="T35" s="36">
        <v>54</v>
      </c>
      <c r="U35" s="36">
        <v>68</v>
      </c>
      <c r="V35" s="36">
        <v>12</v>
      </c>
      <c r="W35" s="36">
        <v>1</v>
      </c>
      <c r="X35" s="36">
        <v>0</v>
      </c>
      <c r="Y35" s="36">
        <v>0</v>
      </c>
      <c r="Z35" s="36">
        <v>24</v>
      </c>
      <c r="AA35" s="36">
        <v>151</v>
      </c>
      <c r="AB35" s="36">
        <v>11</v>
      </c>
      <c r="AC35" s="36">
        <v>0</v>
      </c>
    </row>
    <row r="36" spans="1:29" s="56" customFormat="1" ht="15.75" customHeight="1">
      <c r="A36" s="530"/>
      <c r="B36" s="483"/>
      <c r="C36" s="79" t="s">
        <v>34</v>
      </c>
      <c r="D36" s="42">
        <v>143</v>
      </c>
      <c r="E36" s="30">
        <v>143</v>
      </c>
      <c r="F36" s="30">
        <v>0</v>
      </c>
      <c r="G36" s="30">
        <v>33</v>
      </c>
      <c r="H36" s="30"/>
      <c r="I36" s="30"/>
      <c r="J36" s="30"/>
      <c r="K36" s="30"/>
      <c r="L36" s="30"/>
      <c r="M36" s="30"/>
      <c r="N36" s="30"/>
      <c r="O36" s="30"/>
      <c r="P36" s="30"/>
      <c r="Q36" s="30">
        <v>0</v>
      </c>
      <c r="R36" s="30">
        <v>3</v>
      </c>
      <c r="S36" s="30">
        <v>26</v>
      </c>
      <c r="T36" s="30">
        <v>41</v>
      </c>
      <c r="U36" s="38">
        <v>61</v>
      </c>
      <c r="V36" s="38">
        <v>11</v>
      </c>
      <c r="W36" s="38">
        <v>1</v>
      </c>
      <c r="X36" s="38">
        <v>0</v>
      </c>
      <c r="Y36" s="38">
        <v>0</v>
      </c>
      <c r="Z36" s="38">
        <v>22</v>
      </c>
      <c r="AA36" s="38">
        <v>111</v>
      </c>
      <c r="AB36" s="38">
        <v>10</v>
      </c>
      <c r="AC36" s="38">
        <v>0</v>
      </c>
    </row>
    <row r="37" spans="1:29" s="56" customFormat="1" ht="15.75" customHeight="1">
      <c r="A37" s="530"/>
      <c r="B37" s="484"/>
      <c r="C37" s="79" t="s">
        <v>35</v>
      </c>
      <c r="D37" s="42">
        <v>43</v>
      </c>
      <c r="E37" s="30">
        <v>43</v>
      </c>
      <c r="F37" s="30">
        <v>0</v>
      </c>
      <c r="G37" s="30">
        <v>29</v>
      </c>
      <c r="H37" s="30"/>
      <c r="I37" s="30"/>
      <c r="J37" s="30"/>
      <c r="K37" s="30"/>
      <c r="L37" s="30"/>
      <c r="M37" s="30"/>
      <c r="N37" s="30"/>
      <c r="O37" s="30"/>
      <c r="P37" s="30"/>
      <c r="Q37" s="30">
        <v>0</v>
      </c>
      <c r="R37" s="30">
        <v>5</v>
      </c>
      <c r="S37" s="30">
        <v>17</v>
      </c>
      <c r="T37" s="30">
        <v>13</v>
      </c>
      <c r="U37" s="38">
        <v>7</v>
      </c>
      <c r="V37" s="38">
        <v>1</v>
      </c>
      <c r="W37" s="38">
        <v>0</v>
      </c>
      <c r="X37" s="38">
        <v>0</v>
      </c>
      <c r="Y37" s="38">
        <v>0</v>
      </c>
      <c r="Z37" s="38">
        <v>2</v>
      </c>
      <c r="AA37" s="38">
        <v>40</v>
      </c>
      <c r="AB37" s="38">
        <v>1</v>
      </c>
      <c r="AC37" s="38">
        <v>0</v>
      </c>
    </row>
    <row r="38" spans="1:29" s="56" customFormat="1" ht="15.75" customHeight="1">
      <c r="A38" s="534" t="s">
        <v>380</v>
      </c>
      <c r="B38" s="482" t="s">
        <v>202</v>
      </c>
      <c r="C38" s="112" t="s">
        <v>116</v>
      </c>
      <c r="D38" s="35">
        <v>219</v>
      </c>
      <c r="E38" s="36">
        <v>219</v>
      </c>
      <c r="F38" s="36">
        <v>0</v>
      </c>
      <c r="G38" s="36">
        <v>31</v>
      </c>
      <c r="H38" s="36"/>
      <c r="I38" s="36"/>
      <c r="J38" s="36"/>
      <c r="K38" s="36"/>
      <c r="L38" s="36"/>
      <c r="M38" s="36"/>
      <c r="N38" s="36"/>
      <c r="O38" s="36"/>
      <c r="P38" s="36"/>
      <c r="Q38" s="36">
        <v>0</v>
      </c>
      <c r="R38" s="36">
        <v>13</v>
      </c>
      <c r="S38" s="36">
        <v>68</v>
      </c>
      <c r="T38" s="36">
        <v>76</v>
      </c>
      <c r="U38" s="36">
        <v>51</v>
      </c>
      <c r="V38" s="36">
        <v>10</v>
      </c>
      <c r="W38" s="36">
        <v>1</v>
      </c>
      <c r="X38" s="36">
        <v>0</v>
      </c>
      <c r="Y38" s="36">
        <v>0</v>
      </c>
      <c r="Z38" s="36">
        <v>14</v>
      </c>
      <c r="AA38" s="36">
        <v>197</v>
      </c>
      <c r="AB38" s="36">
        <v>8</v>
      </c>
      <c r="AC38" s="36">
        <v>0</v>
      </c>
    </row>
    <row r="39" spans="1:29" s="56" customFormat="1" ht="15.75" customHeight="1">
      <c r="A39" s="534"/>
      <c r="B39" s="483"/>
      <c r="C39" s="79" t="s">
        <v>34</v>
      </c>
      <c r="D39" s="42">
        <v>162</v>
      </c>
      <c r="E39" s="30">
        <v>162</v>
      </c>
      <c r="F39" s="39">
        <v>0</v>
      </c>
      <c r="G39" s="38">
        <v>32</v>
      </c>
      <c r="H39" s="38"/>
      <c r="I39" s="38"/>
      <c r="J39" s="38"/>
      <c r="K39" s="38"/>
      <c r="L39" s="38"/>
      <c r="M39" s="38"/>
      <c r="N39" s="38"/>
      <c r="O39" s="38"/>
      <c r="P39" s="39"/>
      <c r="Q39" s="39">
        <v>0</v>
      </c>
      <c r="R39" s="39">
        <v>5</v>
      </c>
      <c r="S39" s="39">
        <v>38</v>
      </c>
      <c r="T39" s="30">
        <v>61</v>
      </c>
      <c r="U39" s="38">
        <v>49</v>
      </c>
      <c r="V39" s="38">
        <v>8</v>
      </c>
      <c r="W39" s="38">
        <v>1</v>
      </c>
      <c r="X39" s="38">
        <v>0</v>
      </c>
      <c r="Y39" s="38">
        <v>0</v>
      </c>
      <c r="Z39" s="38">
        <v>10</v>
      </c>
      <c r="AA39" s="38">
        <v>146</v>
      </c>
      <c r="AB39" s="38">
        <v>6</v>
      </c>
      <c r="AC39" s="38">
        <v>0</v>
      </c>
    </row>
    <row r="40" spans="1:29" s="56" customFormat="1" ht="15.75" customHeight="1">
      <c r="A40" s="534"/>
      <c r="B40" s="484"/>
      <c r="C40" s="79" t="s">
        <v>35</v>
      </c>
      <c r="D40" s="42">
        <v>57</v>
      </c>
      <c r="E40" s="30">
        <v>57</v>
      </c>
      <c r="F40" s="39">
        <v>0</v>
      </c>
      <c r="G40" s="38">
        <v>28</v>
      </c>
      <c r="H40" s="38"/>
      <c r="I40" s="38"/>
      <c r="J40" s="38"/>
      <c r="K40" s="38"/>
      <c r="L40" s="38"/>
      <c r="M40" s="38"/>
      <c r="N40" s="38"/>
      <c r="O40" s="38"/>
      <c r="P40" s="39"/>
      <c r="Q40" s="39">
        <v>0</v>
      </c>
      <c r="R40" s="39">
        <v>8</v>
      </c>
      <c r="S40" s="39">
        <v>30</v>
      </c>
      <c r="T40" s="30">
        <v>15</v>
      </c>
      <c r="U40" s="38">
        <v>2</v>
      </c>
      <c r="V40" s="38">
        <v>2</v>
      </c>
      <c r="W40" s="38">
        <v>0</v>
      </c>
      <c r="X40" s="38">
        <v>0</v>
      </c>
      <c r="Y40" s="38">
        <v>0</v>
      </c>
      <c r="Z40" s="38">
        <v>4</v>
      </c>
      <c r="AA40" s="38">
        <v>51</v>
      </c>
      <c r="AB40" s="38">
        <v>2</v>
      </c>
      <c r="AC40" s="38">
        <v>0</v>
      </c>
    </row>
    <row r="41" spans="1:29" s="56" customFormat="1" ht="15.75" customHeight="1">
      <c r="A41" s="534"/>
      <c r="B41" s="482" t="s">
        <v>203</v>
      </c>
      <c r="C41" s="112" t="s">
        <v>116</v>
      </c>
      <c r="D41" s="36">
        <v>396</v>
      </c>
      <c r="E41" s="36">
        <v>396</v>
      </c>
      <c r="F41" s="36">
        <v>0</v>
      </c>
      <c r="G41" s="36">
        <v>32</v>
      </c>
      <c r="H41" s="36"/>
      <c r="I41" s="36"/>
      <c r="J41" s="36"/>
      <c r="K41" s="36"/>
      <c r="L41" s="36"/>
      <c r="M41" s="36"/>
      <c r="N41" s="36"/>
      <c r="O41" s="36"/>
      <c r="P41" s="36"/>
      <c r="Q41" s="36">
        <v>0</v>
      </c>
      <c r="R41" s="36">
        <v>23</v>
      </c>
      <c r="S41" s="36">
        <v>140</v>
      </c>
      <c r="T41" s="36">
        <v>125</v>
      </c>
      <c r="U41" s="36">
        <v>80</v>
      </c>
      <c r="V41" s="36">
        <v>28</v>
      </c>
      <c r="W41" s="36">
        <v>0</v>
      </c>
      <c r="X41" s="36">
        <v>0</v>
      </c>
      <c r="Y41" s="36">
        <v>0</v>
      </c>
      <c r="Z41" s="36">
        <v>13</v>
      </c>
      <c r="AA41" s="36">
        <v>375</v>
      </c>
      <c r="AB41" s="36">
        <v>8</v>
      </c>
      <c r="AC41" s="36">
        <v>0</v>
      </c>
    </row>
    <row r="42" spans="1:29" s="56" customFormat="1" ht="15.75" customHeight="1">
      <c r="A42" s="537"/>
      <c r="B42" s="483"/>
      <c r="C42" s="79" t="s">
        <v>34</v>
      </c>
      <c r="D42" s="6">
        <v>262</v>
      </c>
      <c r="E42" s="6">
        <v>262</v>
      </c>
      <c r="F42" s="6">
        <v>0</v>
      </c>
      <c r="G42" s="6">
        <v>32</v>
      </c>
      <c r="H42" s="6"/>
      <c r="I42" s="6"/>
      <c r="J42" s="6"/>
      <c r="K42" s="6"/>
      <c r="L42" s="6"/>
      <c r="M42" s="6"/>
      <c r="N42" s="6"/>
      <c r="O42" s="6"/>
      <c r="P42" s="6"/>
      <c r="Q42" s="6">
        <v>0</v>
      </c>
      <c r="R42" s="6">
        <v>8</v>
      </c>
      <c r="S42" s="6">
        <v>76</v>
      </c>
      <c r="T42" s="30">
        <v>90</v>
      </c>
      <c r="U42" s="38">
        <v>63</v>
      </c>
      <c r="V42" s="38">
        <v>25</v>
      </c>
      <c r="W42" s="38">
        <v>0</v>
      </c>
      <c r="X42" s="38">
        <v>0</v>
      </c>
      <c r="Y42" s="38">
        <v>0</v>
      </c>
      <c r="Z42" s="38">
        <v>9</v>
      </c>
      <c r="AA42" s="38">
        <v>247</v>
      </c>
      <c r="AB42" s="38">
        <v>6</v>
      </c>
      <c r="AC42" s="38">
        <v>0</v>
      </c>
    </row>
    <row r="43" spans="1:29" s="56" customFormat="1" ht="15.75" customHeight="1">
      <c r="A43" s="534"/>
      <c r="B43" s="484"/>
      <c r="C43" s="79" t="s">
        <v>35</v>
      </c>
      <c r="D43" s="6">
        <v>134</v>
      </c>
      <c r="E43" s="6">
        <v>134</v>
      </c>
      <c r="F43" s="6">
        <v>0</v>
      </c>
      <c r="G43" s="6">
        <v>29</v>
      </c>
      <c r="H43" s="6"/>
      <c r="I43" s="6"/>
      <c r="J43" s="6"/>
      <c r="K43" s="6"/>
      <c r="L43" s="6"/>
      <c r="M43" s="6"/>
      <c r="N43" s="6"/>
      <c r="O43" s="6"/>
      <c r="P43" s="6"/>
      <c r="Q43" s="6">
        <v>0</v>
      </c>
      <c r="R43" s="6">
        <v>15</v>
      </c>
      <c r="S43" s="6">
        <v>64</v>
      </c>
      <c r="T43" s="30">
        <v>35</v>
      </c>
      <c r="U43" s="38">
        <v>17</v>
      </c>
      <c r="V43" s="38">
        <v>3</v>
      </c>
      <c r="W43" s="38">
        <v>0</v>
      </c>
      <c r="X43" s="38">
        <v>0</v>
      </c>
      <c r="Y43" s="38">
        <v>0</v>
      </c>
      <c r="Z43" s="38">
        <v>4</v>
      </c>
      <c r="AA43" s="38">
        <v>128</v>
      </c>
      <c r="AB43" s="38">
        <v>2</v>
      </c>
      <c r="AC43" s="38">
        <v>0</v>
      </c>
    </row>
    <row r="44" spans="1:29" s="56" customFormat="1" ht="15.75" customHeight="1">
      <c r="A44" s="534"/>
      <c r="B44" s="482" t="s">
        <v>204</v>
      </c>
      <c r="C44" s="112" t="s">
        <v>116</v>
      </c>
      <c r="D44" s="36">
        <v>239</v>
      </c>
      <c r="E44" s="36">
        <v>239</v>
      </c>
      <c r="F44" s="36">
        <v>0</v>
      </c>
      <c r="G44" s="36">
        <v>31</v>
      </c>
      <c r="H44" s="36"/>
      <c r="I44" s="36"/>
      <c r="J44" s="36"/>
      <c r="K44" s="36"/>
      <c r="L44" s="36"/>
      <c r="M44" s="36"/>
      <c r="N44" s="36"/>
      <c r="O44" s="36"/>
      <c r="P44" s="36"/>
      <c r="Q44" s="36">
        <v>0</v>
      </c>
      <c r="R44" s="36">
        <v>18</v>
      </c>
      <c r="S44" s="36">
        <v>103</v>
      </c>
      <c r="T44" s="36">
        <v>60</v>
      </c>
      <c r="U44" s="36">
        <v>34</v>
      </c>
      <c r="V44" s="36">
        <v>18</v>
      </c>
      <c r="W44" s="36">
        <v>4</v>
      </c>
      <c r="X44" s="36">
        <v>2</v>
      </c>
      <c r="Y44" s="36">
        <v>0</v>
      </c>
      <c r="Z44" s="36">
        <v>14</v>
      </c>
      <c r="AA44" s="36">
        <v>220</v>
      </c>
      <c r="AB44" s="36">
        <v>5</v>
      </c>
      <c r="AC44" s="36">
        <v>0</v>
      </c>
    </row>
    <row r="45" spans="1:29" s="56" customFormat="1" ht="15.75" customHeight="1">
      <c r="A45" s="534"/>
      <c r="B45" s="483"/>
      <c r="C45" s="79" t="s">
        <v>34</v>
      </c>
      <c r="D45" s="6">
        <v>157</v>
      </c>
      <c r="E45" s="6">
        <v>157</v>
      </c>
      <c r="F45" s="6">
        <v>0</v>
      </c>
      <c r="G45" s="6">
        <v>32</v>
      </c>
      <c r="H45" s="6"/>
      <c r="I45" s="6"/>
      <c r="J45" s="6"/>
      <c r="K45" s="6"/>
      <c r="L45" s="6"/>
      <c r="M45" s="6"/>
      <c r="N45" s="6"/>
      <c r="O45" s="6"/>
      <c r="P45" s="6"/>
      <c r="Q45" s="6">
        <v>0</v>
      </c>
      <c r="R45" s="6">
        <v>4</v>
      </c>
      <c r="S45" s="6">
        <v>60</v>
      </c>
      <c r="T45" s="6">
        <v>44</v>
      </c>
      <c r="U45" s="30">
        <v>26</v>
      </c>
      <c r="V45" s="30">
        <v>17</v>
      </c>
      <c r="W45" s="30">
        <v>4</v>
      </c>
      <c r="X45" s="30">
        <v>2</v>
      </c>
      <c r="Y45" s="30">
        <v>0</v>
      </c>
      <c r="Z45" s="30">
        <v>10</v>
      </c>
      <c r="AA45" s="30">
        <v>143</v>
      </c>
      <c r="AB45" s="30">
        <v>4</v>
      </c>
      <c r="AC45" s="30">
        <v>0</v>
      </c>
    </row>
    <row r="46" spans="1:29" s="56" customFormat="1" ht="15.75" customHeight="1">
      <c r="A46" s="534"/>
      <c r="B46" s="483"/>
      <c r="C46" s="79" t="s">
        <v>35</v>
      </c>
      <c r="D46" s="6">
        <v>82</v>
      </c>
      <c r="E46" s="6">
        <v>82</v>
      </c>
      <c r="F46" s="6">
        <v>0</v>
      </c>
      <c r="G46" s="6">
        <v>28</v>
      </c>
      <c r="H46" s="6"/>
      <c r="I46" s="6"/>
      <c r="J46" s="6"/>
      <c r="K46" s="6"/>
      <c r="L46" s="6"/>
      <c r="M46" s="6"/>
      <c r="N46" s="6"/>
      <c r="O46" s="6"/>
      <c r="P46" s="6"/>
      <c r="Q46" s="6">
        <v>0</v>
      </c>
      <c r="R46" s="6">
        <v>14</v>
      </c>
      <c r="S46" s="6">
        <v>43</v>
      </c>
      <c r="T46" s="6">
        <v>16</v>
      </c>
      <c r="U46" s="30">
        <v>8</v>
      </c>
      <c r="V46" s="30">
        <v>1</v>
      </c>
      <c r="W46" s="30">
        <v>0</v>
      </c>
      <c r="X46" s="30">
        <v>0</v>
      </c>
      <c r="Y46" s="30">
        <v>0</v>
      </c>
      <c r="Z46" s="30">
        <v>4</v>
      </c>
      <c r="AA46" s="30">
        <v>77</v>
      </c>
      <c r="AB46" s="30">
        <v>1</v>
      </c>
      <c r="AC46" s="30">
        <v>0</v>
      </c>
    </row>
    <row r="49" spans="1:29" ht="15.75">
      <c r="A49" s="467" t="str">
        <f>"-"&amp;Sheet1!H10&amp;"-"</f>
        <v>-80-</v>
      </c>
      <c r="B49" s="467"/>
      <c r="C49" s="467"/>
      <c r="D49" s="467"/>
      <c r="E49" s="467"/>
      <c r="F49" s="467"/>
      <c r="G49" s="467"/>
      <c r="H49" s="467"/>
      <c r="I49" s="467"/>
      <c r="J49" s="467"/>
      <c r="K49" s="467"/>
      <c r="L49" s="467"/>
      <c r="M49" s="467"/>
      <c r="N49" s="467"/>
      <c r="O49" s="467"/>
      <c r="P49" s="467"/>
      <c r="Q49" s="467"/>
      <c r="R49" s="467"/>
      <c r="S49" s="467"/>
      <c r="T49" s="467" t="str">
        <f>"-"&amp;Sheet1!I10&amp;"-"</f>
        <v>-81-</v>
      </c>
      <c r="U49" s="467"/>
      <c r="V49" s="467"/>
      <c r="W49" s="467"/>
      <c r="X49" s="467"/>
      <c r="Y49" s="467"/>
      <c r="Z49" s="467"/>
      <c r="AA49" s="467"/>
      <c r="AB49" s="467"/>
      <c r="AC49" s="467"/>
    </row>
  </sheetData>
  <sheetProtection/>
  <mergeCells count="31">
    <mergeCell ref="D3:F3"/>
    <mergeCell ref="T1:AC1"/>
    <mergeCell ref="A2:R2"/>
    <mergeCell ref="T2:Z2"/>
    <mergeCell ref="A1:S1"/>
    <mergeCell ref="B5:B7"/>
    <mergeCell ref="A5:A13"/>
    <mergeCell ref="AB2:AC2"/>
    <mergeCell ref="T3:Y3"/>
    <mergeCell ref="Z3:AC3"/>
    <mergeCell ref="B8:B10"/>
    <mergeCell ref="Q3:S3"/>
    <mergeCell ref="G3:G4"/>
    <mergeCell ref="B44:B46"/>
    <mergeCell ref="A3:C4"/>
    <mergeCell ref="B41:B43"/>
    <mergeCell ref="B23:B25"/>
    <mergeCell ref="B32:B34"/>
    <mergeCell ref="B38:B40"/>
    <mergeCell ref="B35:B37"/>
    <mergeCell ref="B11:B13"/>
    <mergeCell ref="T49:AC49"/>
    <mergeCell ref="B17:B19"/>
    <mergeCell ref="B20:B22"/>
    <mergeCell ref="A38:A46"/>
    <mergeCell ref="B26:B28"/>
    <mergeCell ref="B29:B31"/>
    <mergeCell ref="A26:A37"/>
    <mergeCell ref="A14:A25"/>
    <mergeCell ref="A49:S49"/>
    <mergeCell ref="B14:B16"/>
  </mergeCells>
  <printOptions/>
  <pageMargins left="0.7086614173228347" right="0.7086614173228347" top="0.7480314960629921" bottom="0.7480314960629921" header="0.31496062992125984" footer="0.31496062992125984"/>
  <pageSetup fitToWidth="2" horizontalDpi="600" verticalDpi="600" orientation="portrait" pageOrder="overThenDown" paperSize="8" scale="130" r:id="rId1"/>
  <colBreaks count="1" manualBreakCount="1">
    <brk id="19" max="65535" man="1"/>
  </colBreaks>
</worksheet>
</file>

<file path=xl/worksheets/sheet22.xml><?xml version="1.0" encoding="utf-8"?>
<worksheet xmlns="http://schemas.openxmlformats.org/spreadsheetml/2006/main" xmlns:r="http://schemas.openxmlformats.org/officeDocument/2006/relationships">
  <dimension ref="A1:AW51"/>
  <sheetViews>
    <sheetView view="pageBreakPreview" zoomScale="60" zoomScaleNormal="70" workbookViewId="0" topLeftCell="A1">
      <selection activeCell="A1" sqref="A1:S1"/>
    </sheetView>
  </sheetViews>
  <sheetFormatPr defaultColWidth="9.00390625" defaultRowHeight="16.5"/>
  <cols>
    <col min="1" max="1" width="7.25390625" style="18" customWidth="1"/>
    <col min="2" max="2" width="9.50390625" style="18" customWidth="1"/>
    <col min="3" max="3" width="12.50390625" style="18" customWidth="1"/>
    <col min="4" max="4" width="10.125" style="18" customWidth="1"/>
    <col min="5" max="5" width="10.625" style="18" customWidth="1"/>
    <col min="6" max="6" width="12.125" style="18" customWidth="1"/>
    <col min="7" max="7" width="7.75390625" style="18" customWidth="1"/>
    <col min="8" max="8" width="8.25390625" style="18" hidden="1" customWidth="1"/>
    <col min="9" max="9" width="7.625" style="18" hidden="1" customWidth="1"/>
    <col min="10" max="16" width="8.00390625" style="18" hidden="1" customWidth="1"/>
    <col min="17" max="25" width="9.125" style="18" customWidth="1"/>
    <col min="26" max="27" width="9.625" style="18" customWidth="1"/>
    <col min="28" max="29" width="10.125" style="18" customWidth="1"/>
    <col min="30" max="16384" width="9.00390625" style="18" customWidth="1"/>
  </cols>
  <sheetData>
    <row r="1" spans="1:38" s="22" customFormat="1" ht="19.5" customHeight="1">
      <c r="A1" s="501" t="s">
        <v>417</v>
      </c>
      <c r="B1" s="501"/>
      <c r="C1" s="501"/>
      <c r="D1" s="501"/>
      <c r="E1" s="501"/>
      <c r="F1" s="501"/>
      <c r="G1" s="501"/>
      <c r="H1" s="501"/>
      <c r="I1" s="501"/>
      <c r="J1" s="501"/>
      <c r="K1" s="501"/>
      <c r="L1" s="501"/>
      <c r="M1" s="501"/>
      <c r="N1" s="501"/>
      <c r="O1" s="501"/>
      <c r="P1" s="501"/>
      <c r="Q1" s="501"/>
      <c r="R1" s="501"/>
      <c r="S1" s="501"/>
      <c r="T1" s="502" t="s">
        <v>505</v>
      </c>
      <c r="U1" s="502"/>
      <c r="V1" s="502"/>
      <c r="W1" s="502"/>
      <c r="X1" s="502"/>
      <c r="Y1" s="502"/>
      <c r="Z1" s="502"/>
      <c r="AA1" s="502"/>
      <c r="AB1" s="502"/>
      <c r="AC1" s="502"/>
      <c r="AD1" s="141"/>
      <c r="AE1" s="141"/>
      <c r="AF1" s="141"/>
      <c r="AG1" s="141"/>
      <c r="AH1" s="141"/>
      <c r="AI1" s="141"/>
      <c r="AJ1" s="141"/>
      <c r="AK1" s="141"/>
      <c r="AL1" s="141"/>
    </row>
    <row r="2" spans="1:29" ht="15.75" customHeight="1">
      <c r="A2" s="473" t="s">
        <v>556</v>
      </c>
      <c r="B2" s="473"/>
      <c r="C2" s="473"/>
      <c r="D2" s="473"/>
      <c r="E2" s="473"/>
      <c r="F2" s="473"/>
      <c r="G2" s="473"/>
      <c r="H2" s="473"/>
      <c r="I2" s="473"/>
      <c r="J2" s="473"/>
      <c r="K2" s="473"/>
      <c r="L2" s="473"/>
      <c r="M2" s="473"/>
      <c r="N2" s="473"/>
      <c r="O2" s="473"/>
      <c r="P2" s="473"/>
      <c r="Q2" s="473"/>
      <c r="R2" s="473"/>
      <c r="S2" s="142" t="s">
        <v>185</v>
      </c>
      <c r="T2" s="518" t="s">
        <v>557</v>
      </c>
      <c r="U2" s="518"/>
      <c r="V2" s="518"/>
      <c r="W2" s="518"/>
      <c r="X2" s="518"/>
      <c r="Y2" s="518"/>
      <c r="Z2" s="518"/>
      <c r="AA2" s="141"/>
      <c r="AB2" s="519" t="s">
        <v>497</v>
      </c>
      <c r="AC2" s="519"/>
    </row>
    <row r="3" spans="1:29" s="57" customFormat="1" ht="35.25" customHeight="1">
      <c r="A3" s="508"/>
      <c r="B3" s="509"/>
      <c r="C3" s="510"/>
      <c r="D3" s="490" t="s">
        <v>5</v>
      </c>
      <c r="E3" s="491"/>
      <c r="F3" s="492"/>
      <c r="G3" s="493" t="s">
        <v>100</v>
      </c>
      <c r="H3" s="108"/>
      <c r="I3" s="108"/>
      <c r="J3" s="108"/>
      <c r="K3" s="108"/>
      <c r="L3" s="108"/>
      <c r="M3" s="108"/>
      <c r="N3" s="108"/>
      <c r="O3" s="108"/>
      <c r="P3" s="108" t="s">
        <v>99</v>
      </c>
      <c r="Q3" s="490" t="s">
        <v>259</v>
      </c>
      <c r="R3" s="505"/>
      <c r="S3" s="505"/>
      <c r="T3" s="505" t="s">
        <v>258</v>
      </c>
      <c r="U3" s="505"/>
      <c r="V3" s="505"/>
      <c r="W3" s="505"/>
      <c r="X3" s="505"/>
      <c r="Y3" s="506"/>
      <c r="Z3" s="507" t="s">
        <v>222</v>
      </c>
      <c r="AA3" s="505"/>
      <c r="AB3" s="505"/>
      <c r="AC3" s="505"/>
    </row>
    <row r="4" spans="1:49" s="202" customFormat="1" ht="61.5" customHeight="1">
      <c r="A4" s="511"/>
      <c r="B4" s="511"/>
      <c r="C4" s="512"/>
      <c r="D4" s="108" t="s">
        <v>225</v>
      </c>
      <c r="E4" s="108" t="s">
        <v>223</v>
      </c>
      <c r="F4" s="108" t="s">
        <v>224</v>
      </c>
      <c r="G4" s="494"/>
      <c r="H4" s="108" t="s">
        <v>101</v>
      </c>
      <c r="I4" s="108" t="s">
        <v>102</v>
      </c>
      <c r="J4" s="104" t="s">
        <v>103</v>
      </c>
      <c r="K4" s="104" t="s">
        <v>104</v>
      </c>
      <c r="L4" s="108" t="s">
        <v>105</v>
      </c>
      <c r="M4" s="108" t="s">
        <v>106</v>
      </c>
      <c r="N4" s="108" t="s">
        <v>107</v>
      </c>
      <c r="O4" s="108" t="s">
        <v>108</v>
      </c>
      <c r="P4" s="109" t="s">
        <v>109</v>
      </c>
      <c r="Q4" s="71" t="s">
        <v>66</v>
      </c>
      <c r="R4" s="71" t="s">
        <v>67</v>
      </c>
      <c r="S4" s="71" t="s">
        <v>68</v>
      </c>
      <c r="T4" s="33" t="s">
        <v>69</v>
      </c>
      <c r="U4" s="33" t="s">
        <v>70</v>
      </c>
      <c r="V4" s="71" t="s">
        <v>71</v>
      </c>
      <c r="W4" s="71" t="s">
        <v>72</v>
      </c>
      <c r="X4" s="71" t="s">
        <v>73</v>
      </c>
      <c r="Y4" s="71" t="s">
        <v>444</v>
      </c>
      <c r="Z4" s="69" t="s">
        <v>492</v>
      </c>
      <c r="AA4" s="68" t="s">
        <v>495</v>
      </c>
      <c r="AB4" s="68" t="s">
        <v>494</v>
      </c>
      <c r="AC4" s="32" t="s">
        <v>493</v>
      </c>
      <c r="AD4" s="211"/>
      <c r="AE4" s="211"/>
      <c r="AF4" s="211"/>
      <c r="AG4" s="211"/>
      <c r="AH4" s="211"/>
      <c r="AI4" s="211"/>
      <c r="AJ4" s="211"/>
      <c r="AK4" s="211"/>
      <c r="AL4" s="211"/>
      <c r="AM4" s="211"/>
      <c r="AN4" s="211"/>
      <c r="AO4" s="211"/>
      <c r="AP4" s="211"/>
      <c r="AQ4" s="211"/>
      <c r="AR4" s="211"/>
      <c r="AS4" s="211"/>
      <c r="AT4" s="211"/>
      <c r="AU4" s="211"/>
      <c r="AV4" s="211"/>
      <c r="AW4" s="211"/>
    </row>
    <row r="5" spans="1:45" s="59" customFormat="1" ht="15.75" customHeight="1">
      <c r="A5" s="529" t="s">
        <v>379</v>
      </c>
      <c r="B5" s="482" t="s">
        <v>205</v>
      </c>
      <c r="C5" s="112" t="s">
        <v>116</v>
      </c>
      <c r="D5" s="36">
        <v>230</v>
      </c>
      <c r="E5" s="36">
        <v>230</v>
      </c>
      <c r="F5" s="36">
        <v>0</v>
      </c>
      <c r="G5" s="36">
        <v>30</v>
      </c>
      <c r="H5" s="36"/>
      <c r="I5" s="36"/>
      <c r="J5" s="36"/>
      <c r="K5" s="36"/>
      <c r="L5" s="36"/>
      <c r="M5" s="36"/>
      <c r="N5" s="36"/>
      <c r="O5" s="36"/>
      <c r="P5" s="36"/>
      <c r="Q5" s="36">
        <v>0</v>
      </c>
      <c r="R5" s="36">
        <v>18</v>
      </c>
      <c r="S5" s="36">
        <v>101</v>
      </c>
      <c r="T5" s="36">
        <v>59</v>
      </c>
      <c r="U5" s="36">
        <v>37</v>
      </c>
      <c r="V5" s="36">
        <v>9</v>
      </c>
      <c r="W5" s="36">
        <v>6</v>
      </c>
      <c r="X5" s="36">
        <v>0</v>
      </c>
      <c r="Y5" s="36">
        <v>0</v>
      </c>
      <c r="Z5" s="36">
        <v>85</v>
      </c>
      <c r="AA5" s="36">
        <v>135</v>
      </c>
      <c r="AB5" s="36">
        <v>10</v>
      </c>
      <c r="AC5" s="36">
        <v>0</v>
      </c>
      <c r="AD5" s="15"/>
      <c r="AE5" s="15"/>
      <c r="AF5" s="15"/>
      <c r="AG5" s="15"/>
      <c r="AH5" s="15"/>
      <c r="AI5" s="15"/>
      <c r="AJ5" s="15"/>
      <c r="AK5" s="15"/>
      <c r="AL5" s="15"/>
      <c r="AM5" s="15"/>
      <c r="AN5" s="15"/>
      <c r="AO5" s="15"/>
      <c r="AP5" s="15"/>
      <c r="AQ5" s="15"/>
      <c r="AR5" s="15"/>
      <c r="AS5" s="15"/>
    </row>
    <row r="6" spans="1:45" s="59" customFormat="1" ht="15.75" customHeight="1">
      <c r="A6" s="530"/>
      <c r="B6" s="483"/>
      <c r="C6" s="79" t="s">
        <v>34</v>
      </c>
      <c r="D6" s="6">
        <v>159</v>
      </c>
      <c r="E6" s="6">
        <v>159</v>
      </c>
      <c r="F6" s="6">
        <v>0</v>
      </c>
      <c r="G6" s="6">
        <v>31</v>
      </c>
      <c r="H6" s="6"/>
      <c r="I6" s="6"/>
      <c r="J6" s="6"/>
      <c r="K6" s="6"/>
      <c r="L6" s="6"/>
      <c r="M6" s="6"/>
      <c r="N6" s="6"/>
      <c r="O6" s="6"/>
      <c r="P6" s="6"/>
      <c r="Q6" s="6">
        <v>0</v>
      </c>
      <c r="R6" s="6">
        <v>7</v>
      </c>
      <c r="S6" s="6">
        <v>67</v>
      </c>
      <c r="T6" s="6">
        <v>45</v>
      </c>
      <c r="U6" s="30">
        <v>28</v>
      </c>
      <c r="V6" s="30">
        <v>7</v>
      </c>
      <c r="W6" s="30">
        <v>5</v>
      </c>
      <c r="X6" s="30">
        <v>0</v>
      </c>
      <c r="Y6" s="30">
        <v>0</v>
      </c>
      <c r="Z6" s="30">
        <v>67</v>
      </c>
      <c r="AA6" s="30">
        <v>84</v>
      </c>
      <c r="AB6" s="30">
        <v>8</v>
      </c>
      <c r="AC6" s="30">
        <v>0</v>
      </c>
      <c r="AD6" s="15"/>
      <c r="AE6" s="15"/>
      <c r="AF6" s="15"/>
      <c r="AG6" s="15"/>
      <c r="AH6" s="15"/>
      <c r="AI6" s="15"/>
      <c r="AJ6" s="15"/>
      <c r="AK6" s="15"/>
      <c r="AL6" s="15"/>
      <c r="AM6" s="15"/>
      <c r="AN6" s="15"/>
      <c r="AO6" s="15"/>
      <c r="AP6" s="15"/>
      <c r="AQ6" s="15"/>
      <c r="AR6" s="15"/>
      <c r="AS6" s="15"/>
    </row>
    <row r="7" spans="1:45" s="59" customFormat="1" ht="15.75" customHeight="1">
      <c r="A7" s="530"/>
      <c r="B7" s="484"/>
      <c r="C7" s="79" t="s">
        <v>35</v>
      </c>
      <c r="D7" s="6">
        <v>71</v>
      </c>
      <c r="E7" s="6">
        <v>71</v>
      </c>
      <c r="F7" s="6">
        <v>0</v>
      </c>
      <c r="G7" s="6">
        <v>29</v>
      </c>
      <c r="H7" s="6"/>
      <c r="I7" s="6"/>
      <c r="J7" s="6"/>
      <c r="K7" s="6"/>
      <c r="L7" s="6"/>
      <c r="M7" s="6"/>
      <c r="N7" s="6"/>
      <c r="O7" s="6"/>
      <c r="P7" s="6"/>
      <c r="Q7" s="6">
        <v>0</v>
      </c>
      <c r="R7" s="6">
        <v>11</v>
      </c>
      <c r="S7" s="6">
        <v>34</v>
      </c>
      <c r="T7" s="6">
        <v>14</v>
      </c>
      <c r="U7" s="30">
        <v>9</v>
      </c>
      <c r="V7" s="30">
        <v>2</v>
      </c>
      <c r="W7" s="30">
        <v>1</v>
      </c>
      <c r="X7" s="30">
        <v>0</v>
      </c>
      <c r="Y7" s="30">
        <v>0</v>
      </c>
      <c r="Z7" s="30">
        <v>18</v>
      </c>
      <c r="AA7" s="30">
        <v>51</v>
      </c>
      <c r="AB7" s="30">
        <v>2</v>
      </c>
      <c r="AC7" s="30">
        <v>0</v>
      </c>
      <c r="AD7" s="15"/>
      <c r="AE7" s="15"/>
      <c r="AF7" s="15"/>
      <c r="AG7" s="15"/>
      <c r="AH7" s="15"/>
      <c r="AI7" s="15"/>
      <c r="AJ7" s="15"/>
      <c r="AK7" s="15"/>
      <c r="AL7" s="15"/>
      <c r="AM7" s="15"/>
      <c r="AN7" s="15"/>
      <c r="AO7" s="15"/>
      <c r="AP7" s="15"/>
      <c r="AQ7" s="15"/>
      <c r="AR7" s="15"/>
      <c r="AS7" s="15"/>
    </row>
    <row r="8" spans="1:45" s="59" customFormat="1" ht="15.75" customHeight="1">
      <c r="A8" s="530"/>
      <c r="B8" s="482" t="s">
        <v>206</v>
      </c>
      <c r="C8" s="112" t="s">
        <v>116</v>
      </c>
      <c r="D8" s="36">
        <v>193</v>
      </c>
      <c r="E8" s="36">
        <v>193</v>
      </c>
      <c r="F8" s="36">
        <v>0</v>
      </c>
      <c r="G8" s="36">
        <v>31</v>
      </c>
      <c r="H8" s="36"/>
      <c r="I8" s="36"/>
      <c r="J8" s="36"/>
      <c r="K8" s="36"/>
      <c r="L8" s="36"/>
      <c r="M8" s="36"/>
      <c r="N8" s="36"/>
      <c r="O8" s="36"/>
      <c r="P8" s="36"/>
      <c r="Q8" s="36">
        <v>0</v>
      </c>
      <c r="R8" s="36">
        <v>7</v>
      </c>
      <c r="S8" s="36">
        <v>87</v>
      </c>
      <c r="T8" s="36">
        <v>61</v>
      </c>
      <c r="U8" s="36">
        <v>20</v>
      </c>
      <c r="V8" s="36">
        <v>8</v>
      </c>
      <c r="W8" s="36">
        <v>6</v>
      </c>
      <c r="X8" s="36">
        <v>2</v>
      </c>
      <c r="Y8" s="36">
        <v>2</v>
      </c>
      <c r="Z8" s="36">
        <v>74</v>
      </c>
      <c r="AA8" s="36">
        <v>115</v>
      </c>
      <c r="AB8" s="36">
        <v>4</v>
      </c>
      <c r="AC8" s="36">
        <v>0</v>
      </c>
      <c r="AD8" s="15"/>
      <c r="AE8" s="15"/>
      <c r="AF8" s="15"/>
      <c r="AG8" s="15"/>
      <c r="AH8" s="15"/>
      <c r="AI8" s="15"/>
      <c r="AJ8" s="15"/>
      <c r="AK8" s="15"/>
      <c r="AL8" s="15"/>
      <c r="AM8" s="15"/>
      <c r="AN8" s="15"/>
      <c r="AO8" s="15"/>
      <c r="AP8" s="15"/>
      <c r="AQ8" s="15"/>
      <c r="AR8" s="15"/>
      <c r="AS8" s="15"/>
    </row>
    <row r="9" spans="1:45" s="59" customFormat="1" ht="15.75" customHeight="1">
      <c r="A9" s="530"/>
      <c r="B9" s="483"/>
      <c r="C9" s="79" t="s">
        <v>34</v>
      </c>
      <c r="D9" s="6">
        <v>109</v>
      </c>
      <c r="E9" s="6">
        <v>109</v>
      </c>
      <c r="F9" s="6">
        <v>0</v>
      </c>
      <c r="G9" s="6">
        <v>32</v>
      </c>
      <c r="H9" s="6"/>
      <c r="I9" s="6"/>
      <c r="J9" s="6"/>
      <c r="K9" s="6"/>
      <c r="L9" s="6"/>
      <c r="M9" s="6"/>
      <c r="N9" s="6"/>
      <c r="O9" s="6"/>
      <c r="P9" s="6"/>
      <c r="Q9" s="6">
        <v>0</v>
      </c>
      <c r="R9" s="6">
        <v>1</v>
      </c>
      <c r="S9" s="6">
        <v>42</v>
      </c>
      <c r="T9" s="6">
        <v>36</v>
      </c>
      <c r="U9" s="30">
        <v>14</v>
      </c>
      <c r="V9" s="30">
        <v>8</v>
      </c>
      <c r="W9" s="30">
        <v>4</v>
      </c>
      <c r="X9" s="30">
        <v>2</v>
      </c>
      <c r="Y9" s="30">
        <v>2</v>
      </c>
      <c r="Z9" s="30">
        <v>36</v>
      </c>
      <c r="AA9" s="30">
        <v>71</v>
      </c>
      <c r="AB9" s="30">
        <v>2</v>
      </c>
      <c r="AC9" s="30">
        <v>0</v>
      </c>
      <c r="AD9" s="15"/>
      <c r="AE9" s="15"/>
      <c r="AF9" s="15"/>
      <c r="AG9" s="15"/>
      <c r="AH9" s="15"/>
      <c r="AI9" s="15"/>
      <c r="AJ9" s="15"/>
      <c r="AK9" s="15"/>
      <c r="AL9" s="15"/>
      <c r="AM9" s="15"/>
      <c r="AN9" s="15"/>
      <c r="AO9" s="15"/>
      <c r="AP9" s="15"/>
      <c r="AQ9" s="15"/>
      <c r="AR9" s="15"/>
      <c r="AS9" s="15"/>
    </row>
    <row r="10" spans="1:45" s="59" customFormat="1" ht="15.75" customHeight="1">
      <c r="A10" s="530"/>
      <c r="B10" s="484"/>
      <c r="C10" s="79" t="s">
        <v>35</v>
      </c>
      <c r="D10" s="6">
        <v>84</v>
      </c>
      <c r="E10" s="6">
        <v>84</v>
      </c>
      <c r="F10" s="6">
        <v>0</v>
      </c>
      <c r="G10" s="6">
        <v>29</v>
      </c>
      <c r="H10" s="6"/>
      <c r="I10" s="6"/>
      <c r="J10" s="6"/>
      <c r="K10" s="6"/>
      <c r="L10" s="6"/>
      <c r="M10" s="6"/>
      <c r="N10" s="6"/>
      <c r="O10" s="6"/>
      <c r="P10" s="6"/>
      <c r="Q10" s="6">
        <v>0</v>
      </c>
      <c r="R10" s="6">
        <v>6</v>
      </c>
      <c r="S10" s="6">
        <v>45</v>
      </c>
      <c r="T10" s="6">
        <v>25</v>
      </c>
      <c r="U10" s="30">
        <v>6</v>
      </c>
      <c r="V10" s="30">
        <v>0</v>
      </c>
      <c r="W10" s="30">
        <v>2</v>
      </c>
      <c r="X10" s="30">
        <v>0</v>
      </c>
      <c r="Y10" s="30">
        <v>0</v>
      </c>
      <c r="Z10" s="30">
        <v>38</v>
      </c>
      <c r="AA10" s="30">
        <v>44</v>
      </c>
      <c r="AB10" s="30">
        <v>2</v>
      </c>
      <c r="AC10" s="30">
        <v>0</v>
      </c>
      <c r="AD10" s="15"/>
      <c r="AE10" s="15"/>
      <c r="AF10" s="15"/>
      <c r="AG10" s="15"/>
      <c r="AH10" s="15"/>
      <c r="AI10" s="15"/>
      <c r="AJ10" s="15"/>
      <c r="AK10" s="15"/>
      <c r="AL10" s="15"/>
      <c r="AM10" s="15"/>
      <c r="AN10" s="15"/>
      <c r="AO10" s="15"/>
      <c r="AP10" s="15"/>
      <c r="AQ10" s="15"/>
      <c r="AR10" s="15"/>
      <c r="AS10" s="15"/>
    </row>
    <row r="11" spans="1:45" s="59" customFormat="1" ht="15.75" customHeight="1">
      <c r="A11" s="531" t="s">
        <v>380</v>
      </c>
      <c r="B11" s="482" t="s">
        <v>145</v>
      </c>
      <c r="C11" s="112" t="s">
        <v>116</v>
      </c>
      <c r="D11" s="36">
        <v>314</v>
      </c>
      <c r="E11" s="36">
        <v>314</v>
      </c>
      <c r="F11" s="36">
        <v>0</v>
      </c>
      <c r="G11" s="36">
        <v>31</v>
      </c>
      <c r="H11" s="36"/>
      <c r="I11" s="36"/>
      <c r="J11" s="36"/>
      <c r="K11" s="36"/>
      <c r="L11" s="36"/>
      <c r="M11" s="36"/>
      <c r="N11" s="36"/>
      <c r="O11" s="36"/>
      <c r="P11" s="36"/>
      <c r="Q11" s="36">
        <v>0</v>
      </c>
      <c r="R11" s="36">
        <v>17</v>
      </c>
      <c r="S11" s="36">
        <v>130</v>
      </c>
      <c r="T11" s="36">
        <v>101</v>
      </c>
      <c r="U11" s="36">
        <v>33</v>
      </c>
      <c r="V11" s="36">
        <v>22</v>
      </c>
      <c r="W11" s="36">
        <v>6</v>
      </c>
      <c r="X11" s="36">
        <v>3</v>
      </c>
      <c r="Y11" s="36">
        <v>2</v>
      </c>
      <c r="Z11" s="36">
        <v>109</v>
      </c>
      <c r="AA11" s="36">
        <v>201</v>
      </c>
      <c r="AB11" s="36">
        <v>4</v>
      </c>
      <c r="AC11" s="36">
        <v>0</v>
      </c>
      <c r="AD11" s="15"/>
      <c r="AE11" s="15"/>
      <c r="AF11" s="15"/>
      <c r="AG11" s="15"/>
      <c r="AH11" s="15"/>
      <c r="AI11" s="15"/>
      <c r="AJ11" s="15"/>
      <c r="AK11" s="15"/>
      <c r="AL11" s="15"/>
      <c r="AM11" s="15"/>
      <c r="AN11" s="15"/>
      <c r="AO11" s="15"/>
      <c r="AP11" s="15"/>
      <c r="AQ11" s="15"/>
      <c r="AR11" s="15"/>
      <c r="AS11" s="15"/>
    </row>
    <row r="12" spans="1:45" s="59" customFormat="1" ht="15.75" customHeight="1">
      <c r="A12" s="531"/>
      <c r="B12" s="483"/>
      <c r="C12" s="79" t="s">
        <v>34</v>
      </c>
      <c r="D12" s="30">
        <v>175</v>
      </c>
      <c r="E12" s="30">
        <v>175</v>
      </c>
      <c r="F12" s="30">
        <v>0</v>
      </c>
      <c r="G12" s="30">
        <v>32</v>
      </c>
      <c r="H12" s="30"/>
      <c r="I12" s="30"/>
      <c r="J12" s="30"/>
      <c r="K12" s="30"/>
      <c r="L12" s="30"/>
      <c r="M12" s="30"/>
      <c r="N12" s="30"/>
      <c r="O12" s="30"/>
      <c r="P12" s="30"/>
      <c r="Q12" s="30">
        <v>0</v>
      </c>
      <c r="R12" s="30">
        <v>4</v>
      </c>
      <c r="S12" s="30">
        <v>59</v>
      </c>
      <c r="T12" s="30">
        <v>64</v>
      </c>
      <c r="U12" s="30">
        <v>24</v>
      </c>
      <c r="V12" s="30">
        <v>17</v>
      </c>
      <c r="W12" s="30">
        <v>3</v>
      </c>
      <c r="X12" s="30">
        <v>2</v>
      </c>
      <c r="Y12" s="30">
        <v>2</v>
      </c>
      <c r="Z12" s="30">
        <v>74</v>
      </c>
      <c r="AA12" s="30">
        <v>98</v>
      </c>
      <c r="AB12" s="30">
        <v>3</v>
      </c>
      <c r="AC12" s="30">
        <v>0</v>
      </c>
      <c r="AD12" s="15"/>
      <c r="AE12" s="15"/>
      <c r="AF12" s="15"/>
      <c r="AG12" s="15"/>
      <c r="AH12" s="15"/>
      <c r="AI12" s="15"/>
      <c r="AJ12" s="15"/>
      <c r="AK12" s="15"/>
      <c r="AL12" s="15"/>
      <c r="AM12" s="15"/>
      <c r="AN12" s="15"/>
      <c r="AO12" s="15"/>
      <c r="AP12" s="15"/>
      <c r="AQ12" s="15"/>
      <c r="AR12" s="15"/>
      <c r="AS12" s="15"/>
    </row>
    <row r="13" spans="1:45" s="59" customFormat="1" ht="15.75" customHeight="1">
      <c r="A13" s="531"/>
      <c r="B13" s="484"/>
      <c r="C13" s="79" t="s">
        <v>35</v>
      </c>
      <c r="D13" s="30">
        <v>139</v>
      </c>
      <c r="E13" s="30">
        <v>139</v>
      </c>
      <c r="F13" s="30">
        <v>0</v>
      </c>
      <c r="G13" s="30">
        <v>29</v>
      </c>
      <c r="H13" s="30"/>
      <c r="I13" s="30"/>
      <c r="J13" s="30"/>
      <c r="K13" s="30"/>
      <c r="L13" s="30"/>
      <c r="M13" s="30"/>
      <c r="N13" s="30"/>
      <c r="O13" s="30"/>
      <c r="P13" s="30"/>
      <c r="Q13" s="30">
        <v>0</v>
      </c>
      <c r="R13" s="30">
        <v>13</v>
      </c>
      <c r="S13" s="30">
        <v>71</v>
      </c>
      <c r="T13" s="30">
        <v>37</v>
      </c>
      <c r="U13" s="30">
        <v>9</v>
      </c>
      <c r="V13" s="30">
        <v>5</v>
      </c>
      <c r="W13" s="30">
        <v>3</v>
      </c>
      <c r="X13" s="30">
        <v>1</v>
      </c>
      <c r="Y13" s="30">
        <v>0</v>
      </c>
      <c r="Z13" s="30">
        <v>35</v>
      </c>
      <c r="AA13" s="30">
        <v>103</v>
      </c>
      <c r="AB13" s="30">
        <v>1</v>
      </c>
      <c r="AC13" s="30">
        <v>0</v>
      </c>
      <c r="AD13" s="15"/>
      <c r="AE13" s="15"/>
      <c r="AF13" s="15"/>
      <c r="AG13" s="15"/>
      <c r="AH13" s="15"/>
      <c r="AI13" s="15"/>
      <c r="AJ13" s="15"/>
      <c r="AK13" s="15"/>
      <c r="AL13" s="15"/>
      <c r="AM13" s="15"/>
      <c r="AN13" s="15"/>
      <c r="AO13" s="15"/>
      <c r="AP13" s="15"/>
      <c r="AQ13" s="15"/>
      <c r="AR13" s="15"/>
      <c r="AS13" s="15"/>
    </row>
    <row r="14" spans="1:29" ht="15.75" customHeight="1">
      <c r="A14" s="531"/>
      <c r="B14" s="526" t="s">
        <v>531</v>
      </c>
      <c r="C14" s="112" t="s">
        <v>116</v>
      </c>
      <c r="D14" s="348">
        <v>239</v>
      </c>
      <c r="E14" s="348">
        <v>239</v>
      </c>
      <c r="F14" s="348">
        <v>0</v>
      </c>
      <c r="G14" s="348">
        <v>31</v>
      </c>
      <c r="H14" s="288"/>
      <c r="I14" s="288"/>
      <c r="J14" s="288"/>
      <c r="K14" s="288"/>
      <c r="L14" s="288"/>
      <c r="M14" s="288"/>
      <c r="N14" s="288"/>
      <c r="O14" s="288"/>
      <c r="P14" s="288"/>
      <c r="Q14" s="348">
        <v>0</v>
      </c>
      <c r="R14" s="348">
        <v>7</v>
      </c>
      <c r="S14" s="348">
        <v>87</v>
      </c>
      <c r="T14" s="348">
        <v>86</v>
      </c>
      <c r="U14" s="348">
        <v>34</v>
      </c>
      <c r="V14" s="348">
        <v>12</v>
      </c>
      <c r="W14" s="348">
        <v>10</v>
      </c>
      <c r="X14" s="348">
        <v>2</v>
      </c>
      <c r="Y14" s="348">
        <v>1</v>
      </c>
      <c r="Z14" s="348">
        <v>116</v>
      </c>
      <c r="AA14" s="348">
        <v>120</v>
      </c>
      <c r="AB14" s="348">
        <v>3</v>
      </c>
      <c r="AC14" s="348">
        <v>0</v>
      </c>
    </row>
    <row r="15" spans="1:29" ht="15.75" customHeight="1">
      <c r="A15" s="531"/>
      <c r="B15" s="526"/>
      <c r="C15" s="79" t="s">
        <v>34</v>
      </c>
      <c r="D15" s="349">
        <v>143</v>
      </c>
      <c r="E15" s="349">
        <v>143</v>
      </c>
      <c r="F15" s="349">
        <v>0</v>
      </c>
      <c r="G15" s="349">
        <v>33</v>
      </c>
      <c r="H15" s="30"/>
      <c r="I15" s="30"/>
      <c r="J15" s="30"/>
      <c r="K15" s="30"/>
      <c r="L15" s="30"/>
      <c r="M15" s="30"/>
      <c r="N15" s="30"/>
      <c r="O15" s="30"/>
      <c r="P15" s="30"/>
      <c r="Q15" s="349">
        <v>0</v>
      </c>
      <c r="R15" s="349">
        <v>3</v>
      </c>
      <c r="S15" s="349">
        <v>38</v>
      </c>
      <c r="T15" s="349">
        <v>55</v>
      </c>
      <c r="U15" s="349">
        <v>24</v>
      </c>
      <c r="V15" s="349">
        <v>12</v>
      </c>
      <c r="W15" s="349">
        <v>8</v>
      </c>
      <c r="X15" s="349">
        <v>2</v>
      </c>
      <c r="Y15" s="349">
        <v>1</v>
      </c>
      <c r="Z15" s="349">
        <v>77</v>
      </c>
      <c r="AA15" s="349">
        <v>63</v>
      </c>
      <c r="AB15" s="349">
        <v>3</v>
      </c>
      <c r="AC15" s="349">
        <v>0</v>
      </c>
    </row>
    <row r="16" spans="1:29" ht="15.75" customHeight="1">
      <c r="A16" s="539"/>
      <c r="B16" s="526"/>
      <c r="C16" s="79" t="s">
        <v>35</v>
      </c>
      <c r="D16" s="351">
        <v>96</v>
      </c>
      <c r="E16" s="350">
        <v>96</v>
      </c>
      <c r="F16" s="350">
        <v>0</v>
      </c>
      <c r="G16" s="350">
        <v>29</v>
      </c>
      <c r="H16" s="131"/>
      <c r="I16" s="131"/>
      <c r="J16" s="131"/>
      <c r="K16" s="131"/>
      <c r="L16" s="131"/>
      <c r="M16" s="131"/>
      <c r="N16" s="131"/>
      <c r="O16" s="131"/>
      <c r="P16" s="131"/>
      <c r="Q16" s="350">
        <v>0</v>
      </c>
      <c r="R16" s="350">
        <v>4</v>
      </c>
      <c r="S16" s="350">
        <v>49</v>
      </c>
      <c r="T16" s="350">
        <v>31</v>
      </c>
      <c r="U16" s="350">
        <v>10</v>
      </c>
      <c r="V16" s="350">
        <v>0</v>
      </c>
      <c r="W16" s="350">
        <v>2</v>
      </c>
      <c r="X16" s="350">
        <v>0</v>
      </c>
      <c r="Y16" s="350">
        <v>0</v>
      </c>
      <c r="Z16" s="350">
        <v>39</v>
      </c>
      <c r="AA16" s="350">
        <v>57</v>
      </c>
      <c r="AB16" s="350">
        <v>0</v>
      </c>
      <c r="AC16" s="350">
        <v>0</v>
      </c>
    </row>
    <row r="17" spans="1:29" ht="14.25" customHeight="1">
      <c r="A17" s="541" t="s">
        <v>381</v>
      </c>
      <c r="B17" s="522" t="s">
        <v>115</v>
      </c>
      <c r="C17" s="112" t="s">
        <v>116</v>
      </c>
      <c r="D17" s="36">
        <f aca="true" t="shared" si="0" ref="D17:F19">D20+D23+D26+D29+D32+D35+D38+D41+D44+D47</f>
        <v>244</v>
      </c>
      <c r="E17" s="36">
        <f t="shared" si="0"/>
        <v>244</v>
      </c>
      <c r="F17" s="36">
        <f t="shared" si="0"/>
        <v>0</v>
      </c>
      <c r="G17" s="36">
        <f>(D20*G20+D23*G23+D26*G26+D29*G29+D32*G32+D35*G35+D38*G38+D41*G41+D44*G44+D47*G47)/D17</f>
        <v>32.00409836065574</v>
      </c>
      <c r="H17" s="36">
        <f aca="true" t="shared" si="1" ref="H17:AC17">H20+H23+H26+H29+H32+H35+H38+H41+H44+H47</f>
        <v>0</v>
      </c>
      <c r="I17" s="36">
        <f t="shared" si="1"/>
        <v>0</v>
      </c>
      <c r="J17" s="36">
        <f t="shared" si="1"/>
        <v>0</v>
      </c>
      <c r="K17" s="36">
        <f t="shared" si="1"/>
        <v>0</v>
      </c>
      <c r="L17" s="36">
        <f t="shared" si="1"/>
        <v>0</v>
      </c>
      <c r="M17" s="36">
        <f t="shared" si="1"/>
        <v>0</v>
      </c>
      <c r="N17" s="36">
        <f t="shared" si="1"/>
        <v>0</v>
      </c>
      <c r="O17" s="36">
        <f t="shared" si="1"/>
        <v>0</v>
      </c>
      <c r="P17" s="36">
        <f t="shared" si="1"/>
        <v>0</v>
      </c>
      <c r="Q17" s="36">
        <f t="shared" si="1"/>
        <v>0</v>
      </c>
      <c r="R17" s="36">
        <f t="shared" si="1"/>
        <v>3</v>
      </c>
      <c r="S17" s="36">
        <f t="shared" si="1"/>
        <v>69</v>
      </c>
      <c r="T17" s="36">
        <f aca="true" t="shared" si="2" ref="T17:U19">T20+T23+T26+T29+T32+T35+T38+T41+T44+T47</f>
        <v>111</v>
      </c>
      <c r="U17" s="36">
        <f t="shared" si="2"/>
        <v>30</v>
      </c>
      <c r="V17" s="36">
        <f t="shared" si="1"/>
        <v>23</v>
      </c>
      <c r="W17" s="36">
        <f t="shared" si="1"/>
        <v>7</v>
      </c>
      <c r="X17" s="36">
        <f t="shared" si="1"/>
        <v>1</v>
      </c>
      <c r="Y17" s="36">
        <f t="shared" si="1"/>
        <v>0</v>
      </c>
      <c r="Z17" s="36">
        <f t="shared" si="1"/>
        <v>102</v>
      </c>
      <c r="AA17" s="36">
        <f t="shared" si="1"/>
        <v>142</v>
      </c>
      <c r="AB17" s="36">
        <f t="shared" si="1"/>
        <v>0</v>
      </c>
      <c r="AC17" s="36">
        <f t="shared" si="1"/>
        <v>0</v>
      </c>
    </row>
    <row r="18" spans="1:29" ht="14.25" customHeight="1">
      <c r="A18" s="536"/>
      <c r="B18" s="526"/>
      <c r="C18" s="79" t="s">
        <v>34</v>
      </c>
      <c r="D18" s="6">
        <f t="shared" si="0"/>
        <v>212</v>
      </c>
      <c r="E18" s="6">
        <f t="shared" si="0"/>
        <v>212</v>
      </c>
      <c r="F18" s="6">
        <f t="shared" si="0"/>
        <v>0</v>
      </c>
      <c r="G18" s="6">
        <f>(D21*G21+D24*G24+D27*G27+D30*G30+D33*G33+D36*G36+D39*G39+D42*G42+D45*G45+D48*G48)/D18</f>
        <v>32.382075471698116</v>
      </c>
      <c r="H18" s="6">
        <f aca="true" t="shared" si="3" ref="H18:AC18">H21+H24+H27+H30+H33+H36+H39+H42+H45+H48</f>
        <v>0</v>
      </c>
      <c r="I18" s="6">
        <f t="shared" si="3"/>
        <v>0</v>
      </c>
      <c r="J18" s="6">
        <f t="shared" si="3"/>
        <v>0</v>
      </c>
      <c r="K18" s="6">
        <f t="shared" si="3"/>
        <v>0</v>
      </c>
      <c r="L18" s="6">
        <f t="shared" si="3"/>
        <v>0</v>
      </c>
      <c r="M18" s="6">
        <f t="shared" si="3"/>
        <v>0</v>
      </c>
      <c r="N18" s="6">
        <f t="shared" si="3"/>
        <v>0</v>
      </c>
      <c r="O18" s="6">
        <f t="shared" si="3"/>
        <v>0</v>
      </c>
      <c r="P18" s="6">
        <f t="shared" si="3"/>
        <v>0</v>
      </c>
      <c r="Q18" s="6">
        <f t="shared" si="3"/>
        <v>0</v>
      </c>
      <c r="R18" s="6">
        <f t="shared" si="3"/>
        <v>3</v>
      </c>
      <c r="S18" s="6">
        <f t="shared" si="3"/>
        <v>51</v>
      </c>
      <c r="T18" s="6">
        <f t="shared" si="2"/>
        <v>98</v>
      </c>
      <c r="U18" s="6">
        <f t="shared" si="2"/>
        <v>30</v>
      </c>
      <c r="V18" s="6">
        <f t="shared" si="3"/>
        <v>22</v>
      </c>
      <c r="W18" s="6">
        <f t="shared" si="3"/>
        <v>7</v>
      </c>
      <c r="X18" s="6">
        <f t="shared" si="3"/>
        <v>1</v>
      </c>
      <c r="Y18" s="6">
        <f t="shared" si="3"/>
        <v>0</v>
      </c>
      <c r="Z18" s="6">
        <f t="shared" si="3"/>
        <v>89</v>
      </c>
      <c r="AA18" s="6">
        <f t="shared" si="3"/>
        <v>123</v>
      </c>
      <c r="AB18" s="6">
        <f t="shared" si="3"/>
        <v>0</v>
      </c>
      <c r="AC18" s="6">
        <f t="shared" si="3"/>
        <v>0</v>
      </c>
    </row>
    <row r="19" spans="1:29" ht="14.25" customHeight="1">
      <c r="A19" s="536"/>
      <c r="B19" s="526"/>
      <c r="C19" s="79" t="s">
        <v>35</v>
      </c>
      <c r="D19" s="6">
        <f t="shared" si="0"/>
        <v>32</v>
      </c>
      <c r="E19" s="6">
        <f t="shared" si="0"/>
        <v>32</v>
      </c>
      <c r="F19" s="6">
        <f t="shared" si="0"/>
        <v>0</v>
      </c>
      <c r="G19" s="6">
        <f>(D22*G22+D25*G25+D28*G28+D31*G31+D34*G34+D37*G37+D40*G40+D43*G43+D46*G46+D49*G49)/D19</f>
        <v>28.875</v>
      </c>
      <c r="H19" s="6">
        <f aca="true" t="shared" si="4" ref="H19:AC19">H22+H25+H28+H31+H34+H37+H40+H43+H46+H49</f>
        <v>0</v>
      </c>
      <c r="I19" s="6">
        <f t="shared" si="4"/>
        <v>0</v>
      </c>
      <c r="J19" s="6">
        <f t="shared" si="4"/>
        <v>0</v>
      </c>
      <c r="K19" s="6">
        <f t="shared" si="4"/>
        <v>0</v>
      </c>
      <c r="L19" s="6">
        <f t="shared" si="4"/>
        <v>0</v>
      </c>
      <c r="M19" s="6">
        <f t="shared" si="4"/>
        <v>0</v>
      </c>
      <c r="N19" s="6">
        <f t="shared" si="4"/>
        <v>0</v>
      </c>
      <c r="O19" s="6">
        <f t="shared" si="4"/>
        <v>0</v>
      </c>
      <c r="P19" s="6">
        <f t="shared" si="4"/>
        <v>0</v>
      </c>
      <c r="Q19" s="6">
        <f t="shared" si="4"/>
        <v>0</v>
      </c>
      <c r="R19" s="6">
        <f t="shared" si="4"/>
        <v>0</v>
      </c>
      <c r="S19" s="6">
        <f t="shared" si="4"/>
        <v>18</v>
      </c>
      <c r="T19" s="6">
        <f t="shared" si="2"/>
        <v>13</v>
      </c>
      <c r="U19" s="6">
        <f t="shared" si="2"/>
        <v>0</v>
      </c>
      <c r="V19" s="6">
        <f t="shared" si="4"/>
        <v>1</v>
      </c>
      <c r="W19" s="6">
        <f t="shared" si="4"/>
        <v>0</v>
      </c>
      <c r="X19" s="6">
        <f t="shared" si="4"/>
        <v>0</v>
      </c>
      <c r="Y19" s="6">
        <f t="shared" si="4"/>
        <v>0</v>
      </c>
      <c r="Z19" s="6">
        <f t="shared" si="4"/>
        <v>13</v>
      </c>
      <c r="AA19" s="6">
        <f t="shared" si="4"/>
        <v>19</v>
      </c>
      <c r="AB19" s="6">
        <f t="shared" si="4"/>
        <v>0</v>
      </c>
      <c r="AC19" s="6">
        <f t="shared" si="4"/>
        <v>0</v>
      </c>
    </row>
    <row r="20" spans="1:29" ht="14.25" customHeight="1">
      <c r="A20" s="536"/>
      <c r="B20" s="482" t="s">
        <v>198</v>
      </c>
      <c r="C20" s="112" t="s">
        <v>116</v>
      </c>
      <c r="D20" s="36">
        <v>69</v>
      </c>
      <c r="E20" s="36">
        <v>69</v>
      </c>
      <c r="F20" s="36">
        <v>0</v>
      </c>
      <c r="G20" s="36">
        <v>31</v>
      </c>
      <c r="H20" s="36"/>
      <c r="I20" s="36"/>
      <c r="J20" s="36"/>
      <c r="K20" s="36"/>
      <c r="L20" s="36"/>
      <c r="M20" s="36"/>
      <c r="N20" s="36"/>
      <c r="O20" s="36"/>
      <c r="P20" s="36"/>
      <c r="Q20" s="36">
        <v>0</v>
      </c>
      <c r="R20" s="36">
        <v>1</v>
      </c>
      <c r="S20" s="36">
        <v>17</v>
      </c>
      <c r="T20" s="36">
        <v>42</v>
      </c>
      <c r="U20" s="36">
        <v>7</v>
      </c>
      <c r="V20" s="36">
        <v>1</v>
      </c>
      <c r="W20" s="36">
        <v>1</v>
      </c>
      <c r="X20" s="36">
        <v>0</v>
      </c>
      <c r="Y20" s="36">
        <v>0</v>
      </c>
      <c r="Z20" s="36">
        <v>2</v>
      </c>
      <c r="AA20" s="36">
        <v>67</v>
      </c>
      <c r="AB20" s="36">
        <v>0</v>
      </c>
      <c r="AC20" s="36">
        <v>0</v>
      </c>
    </row>
    <row r="21" spans="1:29" ht="14.25" customHeight="1">
      <c r="A21" s="536"/>
      <c r="B21" s="483"/>
      <c r="C21" s="79" t="s">
        <v>34</v>
      </c>
      <c r="D21" s="30">
        <v>64</v>
      </c>
      <c r="E21" s="30">
        <v>64</v>
      </c>
      <c r="F21" s="30">
        <v>0</v>
      </c>
      <c r="G21" s="30">
        <v>31</v>
      </c>
      <c r="H21" s="30"/>
      <c r="I21" s="30"/>
      <c r="J21" s="30"/>
      <c r="K21" s="30"/>
      <c r="L21" s="30"/>
      <c r="M21" s="30"/>
      <c r="N21" s="30"/>
      <c r="O21" s="30"/>
      <c r="P21" s="30"/>
      <c r="Q21" s="30">
        <v>0</v>
      </c>
      <c r="R21" s="30">
        <v>1</v>
      </c>
      <c r="S21" s="30">
        <v>13</v>
      </c>
      <c r="T21" s="30">
        <v>41</v>
      </c>
      <c r="U21" s="30">
        <v>7</v>
      </c>
      <c r="V21" s="30">
        <v>1</v>
      </c>
      <c r="W21" s="30">
        <v>1</v>
      </c>
      <c r="X21" s="30">
        <v>0</v>
      </c>
      <c r="Y21" s="30">
        <v>0</v>
      </c>
      <c r="Z21" s="30">
        <v>2</v>
      </c>
      <c r="AA21" s="30">
        <v>62</v>
      </c>
      <c r="AB21" s="30">
        <v>0</v>
      </c>
      <c r="AC21" s="30">
        <v>0</v>
      </c>
    </row>
    <row r="22" spans="1:29" ht="14.25" customHeight="1">
      <c r="A22" s="536"/>
      <c r="B22" s="484"/>
      <c r="C22" s="79" t="s">
        <v>35</v>
      </c>
      <c r="D22" s="30">
        <v>5</v>
      </c>
      <c r="E22" s="30">
        <v>5</v>
      </c>
      <c r="F22" s="30">
        <v>0</v>
      </c>
      <c r="G22" s="30">
        <v>27</v>
      </c>
      <c r="H22" s="30"/>
      <c r="I22" s="30"/>
      <c r="J22" s="30"/>
      <c r="K22" s="30"/>
      <c r="L22" s="30"/>
      <c r="M22" s="30"/>
      <c r="N22" s="30"/>
      <c r="O22" s="30"/>
      <c r="P22" s="30"/>
      <c r="Q22" s="30">
        <v>0</v>
      </c>
      <c r="R22" s="30">
        <v>0</v>
      </c>
      <c r="S22" s="30">
        <v>4</v>
      </c>
      <c r="T22" s="30">
        <v>1</v>
      </c>
      <c r="U22" s="30">
        <v>0</v>
      </c>
      <c r="V22" s="30">
        <v>0</v>
      </c>
      <c r="W22" s="30">
        <v>0</v>
      </c>
      <c r="X22" s="30">
        <v>0</v>
      </c>
      <c r="Y22" s="30">
        <v>0</v>
      </c>
      <c r="Z22" s="30">
        <v>0</v>
      </c>
      <c r="AA22" s="30">
        <v>5</v>
      </c>
      <c r="AB22" s="30">
        <v>0</v>
      </c>
      <c r="AC22" s="30">
        <v>0</v>
      </c>
    </row>
    <row r="23" spans="1:29" ht="14.25" customHeight="1">
      <c r="A23" s="536"/>
      <c r="B23" s="482" t="s">
        <v>199</v>
      </c>
      <c r="C23" s="112" t="s">
        <v>116</v>
      </c>
      <c r="D23" s="36">
        <v>1</v>
      </c>
      <c r="E23" s="36">
        <v>1</v>
      </c>
      <c r="F23" s="36">
        <v>0</v>
      </c>
      <c r="G23" s="36">
        <v>30</v>
      </c>
      <c r="H23" s="36"/>
      <c r="I23" s="36"/>
      <c r="J23" s="36"/>
      <c r="K23" s="36"/>
      <c r="L23" s="36"/>
      <c r="M23" s="36"/>
      <c r="N23" s="36"/>
      <c r="O23" s="36"/>
      <c r="P23" s="36"/>
      <c r="Q23" s="36">
        <v>0</v>
      </c>
      <c r="R23" s="36">
        <v>0</v>
      </c>
      <c r="S23" s="36">
        <v>0</v>
      </c>
      <c r="T23" s="36">
        <v>1</v>
      </c>
      <c r="U23" s="36">
        <v>0</v>
      </c>
      <c r="V23" s="36">
        <v>0</v>
      </c>
      <c r="W23" s="36">
        <v>0</v>
      </c>
      <c r="X23" s="36">
        <v>0</v>
      </c>
      <c r="Y23" s="36">
        <v>0</v>
      </c>
      <c r="Z23" s="36">
        <v>0</v>
      </c>
      <c r="AA23" s="36">
        <v>1</v>
      </c>
      <c r="AB23" s="36">
        <v>0</v>
      </c>
      <c r="AC23" s="36">
        <v>0</v>
      </c>
    </row>
    <row r="24" spans="1:29" ht="14.25" customHeight="1">
      <c r="A24" s="536"/>
      <c r="B24" s="483"/>
      <c r="C24" s="79" t="s">
        <v>34</v>
      </c>
      <c r="D24" s="30">
        <v>1</v>
      </c>
      <c r="E24" s="30">
        <v>1</v>
      </c>
      <c r="F24" s="30">
        <v>0</v>
      </c>
      <c r="G24" s="30">
        <v>30</v>
      </c>
      <c r="H24" s="30"/>
      <c r="I24" s="30"/>
      <c r="J24" s="30"/>
      <c r="K24" s="30"/>
      <c r="L24" s="30"/>
      <c r="M24" s="30"/>
      <c r="N24" s="30"/>
      <c r="O24" s="30"/>
      <c r="P24" s="30"/>
      <c r="Q24" s="30">
        <v>0</v>
      </c>
      <c r="R24" s="30">
        <v>0</v>
      </c>
      <c r="S24" s="30">
        <v>0</v>
      </c>
      <c r="T24" s="30">
        <v>1</v>
      </c>
      <c r="U24" s="30">
        <v>0</v>
      </c>
      <c r="V24" s="30">
        <v>0</v>
      </c>
      <c r="W24" s="30">
        <v>0</v>
      </c>
      <c r="X24" s="30">
        <v>0</v>
      </c>
      <c r="Y24" s="30">
        <v>0</v>
      </c>
      <c r="Z24" s="30">
        <v>0</v>
      </c>
      <c r="AA24" s="30">
        <v>1</v>
      </c>
      <c r="AB24" s="30">
        <v>0</v>
      </c>
      <c r="AC24" s="30">
        <v>0</v>
      </c>
    </row>
    <row r="25" spans="1:29" ht="14.25" customHeight="1">
      <c r="A25" s="536"/>
      <c r="B25" s="484"/>
      <c r="C25" s="79" t="s">
        <v>35</v>
      </c>
      <c r="D25" s="30">
        <v>0</v>
      </c>
      <c r="E25" s="30">
        <v>0</v>
      </c>
      <c r="F25" s="30">
        <v>0</v>
      </c>
      <c r="G25" s="30">
        <v>0</v>
      </c>
      <c r="H25" s="30"/>
      <c r="I25" s="30"/>
      <c r="J25" s="30"/>
      <c r="K25" s="30"/>
      <c r="L25" s="30"/>
      <c r="M25" s="30"/>
      <c r="N25" s="30"/>
      <c r="O25" s="30"/>
      <c r="P25" s="30"/>
      <c r="Q25" s="30">
        <v>0</v>
      </c>
      <c r="R25" s="30">
        <v>0</v>
      </c>
      <c r="S25" s="30">
        <v>0</v>
      </c>
      <c r="T25" s="30">
        <v>0</v>
      </c>
      <c r="U25" s="30">
        <v>0</v>
      </c>
      <c r="V25" s="30">
        <v>0</v>
      </c>
      <c r="W25" s="30">
        <v>0</v>
      </c>
      <c r="X25" s="30">
        <v>0</v>
      </c>
      <c r="Y25" s="30">
        <v>0</v>
      </c>
      <c r="Z25" s="30">
        <v>0</v>
      </c>
      <c r="AA25" s="30">
        <v>0</v>
      </c>
      <c r="AB25" s="30">
        <v>0</v>
      </c>
      <c r="AC25" s="30">
        <v>0</v>
      </c>
    </row>
    <row r="26" spans="1:29" ht="14.25" customHeight="1">
      <c r="A26" s="536"/>
      <c r="B26" s="482" t="s">
        <v>201</v>
      </c>
      <c r="C26" s="112" t="s">
        <v>116</v>
      </c>
      <c r="D26" s="36">
        <v>2</v>
      </c>
      <c r="E26" s="36">
        <v>2</v>
      </c>
      <c r="F26" s="36">
        <v>0</v>
      </c>
      <c r="G26" s="36">
        <v>38</v>
      </c>
      <c r="H26" s="36"/>
      <c r="I26" s="36"/>
      <c r="J26" s="36"/>
      <c r="K26" s="36"/>
      <c r="L26" s="36"/>
      <c r="M26" s="36"/>
      <c r="N26" s="36"/>
      <c r="O26" s="36"/>
      <c r="P26" s="36"/>
      <c r="Q26" s="36">
        <v>0</v>
      </c>
      <c r="R26" s="36">
        <v>0</v>
      </c>
      <c r="S26" s="36">
        <v>0</v>
      </c>
      <c r="T26" s="36">
        <v>1</v>
      </c>
      <c r="U26" s="36">
        <v>0</v>
      </c>
      <c r="V26" s="36">
        <v>1</v>
      </c>
      <c r="W26" s="36">
        <v>0</v>
      </c>
      <c r="X26" s="36">
        <v>0</v>
      </c>
      <c r="Y26" s="36">
        <v>0</v>
      </c>
      <c r="Z26" s="36">
        <v>0</v>
      </c>
      <c r="AA26" s="36">
        <v>2</v>
      </c>
      <c r="AB26" s="36">
        <v>0</v>
      </c>
      <c r="AC26" s="36">
        <v>0</v>
      </c>
    </row>
    <row r="27" spans="1:29" ht="14.25" customHeight="1">
      <c r="A27" s="536"/>
      <c r="B27" s="483"/>
      <c r="C27" s="79" t="s">
        <v>34</v>
      </c>
      <c r="D27" s="30">
        <v>2</v>
      </c>
      <c r="E27" s="30">
        <v>2</v>
      </c>
      <c r="F27" s="30">
        <v>0</v>
      </c>
      <c r="G27" s="30">
        <v>38</v>
      </c>
      <c r="H27" s="30"/>
      <c r="I27" s="30"/>
      <c r="J27" s="30"/>
      <c r="K27" s="30"/>
      <c r="L27" s="30"/>
      <c r="M27" s="30"/>
      <c r="N27" s="30"/>
      <c r="O27" s="30"/>
      <c r="P27" s="30"/>
      <c r="Q27" s="30">
        <v>0</v>
      </c>
      <c r="R27" s="30">
        <v>0</v>
      </c>
      <c r="S27" s="30">
        <v>0</v>
      </c>
      <c r="T27" s="30">
        <v>1</v>
      </c>
      <c r="U27" s="30">
        <v>0</v>
      </c>
      <c r="V27" s="30">
        <v>1</v>
      </c>
      <c r="W27" s="30">
        <v>0</v>
      </c>
      <c r="X27" s="30">
        <v>0</v>
      </c>
      <c r="Y27" s="30">
        <v>0</v>
      </c>
      <c r="Z27" s="30">
        <v>0</v>
      </c>
      <c r="AA27" s="30">
        <v>2</v>
      </c>
      <c r="AB27" s="30">
        <v>0</v>
      </c>
      <c r="AC27" s="30">
        <v>0</v>
      </c>
    </row>
    <row r="28" spans="1:29" ht="14.25" customHeight="1">
      <c r="A28" s="536"/>
      <c r="B28" s="484"/>
      <c r="C28" s="79" t="s">
        <v>35</v>
      </c>
      <c r="D28" s="30">
        <v>0</v>
      </c>
      <c r="E28" s="30">
        <v>0</v>
      </c>
      <c r="F28" s="30">
        <v>0</v>
      </c>
      <c r="G28" s="30">
        <v>0</v>
      </c>
      <c r="H28" s="30"/>
      <c r="I28" s="30"/>
      <c r="J28" s="30"/>
      <c r="K28" s="30"/>
      <c r="L28" s="30"/>
      <c r="M28" s="30"/>
      <c r="N28" s="30"/>
      <c r="O28" s="30"/>
      <c r="P28" s="30"/>
      <c r="Q28" s="30">
        <v>0</v>
      </c>
      <c r="R28" s="30">
        <v>0</v>
      </c>
      <c r="S28" s="30">
        <v>0</v>
      </c>
      <c r="T28" s="30">
        <v>0</v>
      </c>
      <c r="U28" s="30">
        <v>0</v>
      </c>
      <c r="V28" s="30">
        <v>0</v>
      </c>
      <c r="W28" s="30">
        <v>0</v>
      </c>
      <c r="X28" s="30">
        <v>0</v>
      </c>
      <c r="Y28" s="30">
        <v>0</v>
      </c>
      <c r="Z28" s="30">
        <v>0</v>
      </c>
      <c r="AA28" s="30">
        <v>0</v>
      </c>
      <c r="AB28" s="30">
        <v>0</v>
      </c>
      <c r="AC28" s="30">
        <v>0</v>
      </c>
    </row>
    <row r="29" spans="1:29" ht="14.25" customHeight="1">
      <c r="A29" s="536"/>
      <c r="B29" s="482" t="s">
        <v>202</v>
      </c>
      <c r="C29" s="112" t="s">
        <v>116</v>
      </c>
      <c r="D29" s="36">
        <v>44</v>
      </c>
      <c r="E29" s="36">
        <v>44</v>
      </c>
      <c r="F29" s="36">
        <v>0</v>
      </c>
      <c r="G29" s="36">
        <v>31.5</v>
      </c>
      <c r="H29" s="36"/>
      <c r="I29" s="36"/>
      <c r="J29" s="36"/>
      <c r="K29" s="36"/>
      <c r="L29" s="36"/>
      <c r="M29" s="36"/>
      <c r="N29" s="36"/>
      <c r="O29" s="36"/>
      <c r="P29" s="36"/>
      <c r="Q29" s="36">
        <v>0</v>
      </c>
      <c r="R29" s="36">
        <v>0</v>
      </c>
      <c r="S29" s="36">
        <v>13</v>
      </c>
      <c r="T29" s="36">
        <v>19</v>
      </c>
      <c r="U29" s="36">
        <v>8</v>
      </c>
      <c r="V29" s="36">
        <v>2</v>
      </c>
      <c r="W29" s="36">
        <v>2</v>
      </c>
      <c r="X29" s="36">
        <v>0</v>
      </c>
      <c r="Y29" s="36">
        <v>0</v>
      </c>
      <c r="Z29" s="36">
        <v>16</v>
      </c>
      <c r="AA29" s="36">
        <v>28</v>
      </c>
      <c r="AB29" s="36">
        <v>0</v>
      </c>
      <c r="AC29" s="36">
        <v>0</v>
      </c>
    </row>
    <row r="30" spans="1:29" ht="14.25" customHeight="1">
      <c r="A30" s="536"/>
      <c r="B30" s="483"/>
      <c r="C30" s="79" t="s">
        <v>34</v>
      </c>
      <c r="D30" s="30">
        <v>34</v>
      </c>
      <c r="E30" s="30">
        <v>34</v>
      </c>
      <c r="F30" s="30">
        <v>0</v>
      </c>
      <c r="G30" s="30">
        <v>33</v>
      </c>
      <c r="H30" s="30"/>
      <c r="I30" s="30"/>
      <c r="J30" s="30"/>
      <c r="K30" s="30"/>
      <c r="L30" s="30"/>
      <c r="M30" s="30"/>
      <c r="N30" s="30"/>
      <c r="O30" s="30"/>
      <c r="P30" s="30"/>
      <c r="Q30" s="30">
        <v>0</v>
      </c>
      <c r="R30" s="30">
        <v>0</v>
      </c>
      <c r="S30" s="30">
        <v>8</v>
      </c>
      <c r="T30" s="30">
        <v>15</v>
      </c>
      <c r="U30" s="30">
        <v>8</v>
      </c>
      <c r="V30" s="30">
        <v>1</v>
      </c>
      <c r="W30" s="30">
        <v>2</v>
      </c>
      <c r="X30" s="30">
        <v>0</v>
      </c>
      <c r="Y30" s="30">
        <v>0</v>
      </c>
      <c r="Z30" s="30">
        <v>12</v>
      </c>
      <c r="AA30" s="30">
        <v>22</v>
      </c>
      <c r="AB30" s="30">
        <v>0</v>
      </c>
      <c r="AC30" s="30">
        <v>0</v>
      </c>
    </row>
    <row r="31" spans="1:29" ht="14.25" customHeight="1">
      <c r="A31" s="536"/>
      <c r="B31" s="484"/>
      <c r="C31" s="79" t="s">
        <v>35</v>
      </c>
      <c r="D31" s="30">
        <v>10</v>
      </c>
      <c r="E31" s="30">
        <v>10</v>
      </c>
      <c r="F31" s="30">
        <v>0</v>
      </c>
      <c r="G31" s="30">
        <v>30</v>
      </c>
      <c r="H31" s="30"/>
      <c r="I31" s="30"/>
      <c r="J31" s="30"/>
      <c r="K31" s="30"/>
      <c r="L31" s="30"/>
      <c r="M31" s="30"/>
      <c r="N31" s="30"/>
      <c r="O31" s="30"/>
      <c r="P31" s="30"/>
      <c r="Q31" s="30">
        <v>0</v>
      </c>
      <c r="R31" s="30">
        <v>0</v>
      </c>
      <c r="S31" s="30">
        <v>5</v>
      </c>
      <c r="T31" s="30">
        <v>4</v>
      </c>
      <c r="U31" s="30">
        <v>0</v>
      </c>
      <c r="V31" s="30">
        <v>1</v>
      </c>
      <c r="W31" s="30">
        <v>0</v>
      </c>
      <c r="X31" s="30">
        <v>0</v>
      </c>
      <c r="Y31" s="30">
        <v>0</v>
      </c>
      <c r="Z31" s="30">
        <v>4</v>
      </c>
      <c r="AA31" s="30">
        <v>6</v>
      </c>
      <c r="AB31" s="30">
        <v>0</v>
      </c>
      <c r="AC31" s="30">
        <v>0</v>
      </c>
    </row>
    <row r="32" spans="1:29" ht="14.25" customHeight="1">
      <c r="A32" s="536"/>
      <c r="B32" s="482" t="s">
        <v>203</v>
      </c>
      <c r="C32" s="112" t="s">
        <v>116</v>
      </c>
      <c r="D32" s="36">
        <v>23</v>
      </c>
      <c r="E32" s="36">
        <v>23</v>
      </c>
      <c r="F32" s="36">
        <v>0</v>
      </c>
      <c r="G32" s="36">
        <v>31</v>
      </c>
      <c r="H32" s="36"/>
      <c r="I32" s="36"/>
      <c r="J32" s="36"/>
      <c r="K32" s="36"/>
      <c r="L32" s="36"/>
      <c r="M32" s="36"/>
      <c r="N32" s="36"/>
      <c r="O32" s="36"/>
      <c r="P32" s="36"/>
      <c r="Q32" s="36">
        <v>0</v>
      </c>
      <c r="R32" s="36">
        <v>0</v>
      </c>
      <c r="S32" s="36">
        <v>9</v>
      </c>
      <c r="T32" s="36">
        <v>9</v>
      </c>
      <c r="U32" s="36">
        <v>3</v>
      </c>
      <c r="V32" s="36">
        <v>2</v>
      </c>
      <c r="W32" s="36">
        <v>0</v>
      </c>
      <c r="X32" s="36">
        <v>0</v>
      </c>
      <c r="Y32" s="36">
        <v>0</v>
      </c>
      <c r="Z32" s="36">
        <v>5</v>
      </c>
      <c r="AA32" s="36">
        <v>18</v>
      </c>
      <c r="AB32" s="36">
        <v>0</v>
      </c>
      <c r="AC32" s="36">
        <v>0</v>
      </c>
    </row>
    <row r="33" spans="1:29" ht="14.25" customHeight="1">
      <c r="A33" s="536"/>
      <c r="B33" s="483"/>
      <c r="C33" s="79" t="s">
        <v>34</v>
      </c>
      <c r="D33" s="30">
        <v>19</v>
      </c>
      <c r="E33" s="30">
        <v>19</v>
      </c>
      <c r="F33" s="30">
        <v>0</v>
      </c>
      <c r="G33" s="30">
        <v>32</v>
      </c>
      <c r="H33" s="30"/>
      <c r="I33" s="30"/>
      <c r="J33" s="30"/>
      <c r="K33" s="30"/>
      <c r="L33" s="30"/>
      <c r="M33" s="30"/>
      <c r="N33" s="30"/>
      <c r="O33" s="30"/>
      <c r="P33" s="30"/>
      <c r="Q33" s="30">
        <v>0</v>
      </c>
      <c r="R33" s="30">
        <v>0</v>
      </c>
      <c r="S33" s="30">
        <v>6</v>
      </c>
      <c r="T33" s="30">
        <v>8</v>
      </c>
      <c r="U33" s="30">
        <v>3</v>
      </c>
      <c r="V33" s="30">
        <v>2</v>
      </c>
      <c r="W33" s="30">
        <v>0</v>
      </c>
      <c r="X33" s="30">
        <v>0</v>
      </c>
      <c r="Y33" s="30">
        <v>0</v>
      </c>
      <c r="Z33" s="30">
        <v>5</v>
      </c>
      <c r="AA33" s="30">
        <v>14</v>
      </c>
      <c r="AB33" s="30">
        <v>0</v>
      </c>
      <c r="AC33" s="30">
        <v>0</v>
      </c>
    </row>
    <row r="34" spans="1:29" ht="14.25" customHeight="1">
      <c r="A34" s="536"/>
      <c r="B34" s="484"/>
      <c r="C34" s="79" t="s">
        <v>35</v>
      </c>
      <c r="D34" s="30">
        <v>4</v>
      </c>
      <c r="E34" s="30">
        <v>4</v>
      </c>
      <c r="F34" s="30">
        <v>0</v>
      </c>
      <c r="G34" s="30">
        <v>27</v>
      </c>
      <c r="H34" s="30"/>
      <c r="I34" s="30"/>
      <c r="J34" s="30"/>
      <c r="K34" s="30"/>
      <c r="L34" s="30"/>
      <c r="M34" s="30"/>
      <c r="N34" s="30"/>
      <c r="O34" s="30"/>
      <c r="P34" s="30"/>
      <c r="Q34" s="30">
        <v>0</v>
      </c>
      <c r="R34" s="30">
        <v>0</v>
      </c>
      <c r="S34" s="30">
        <v>3</v>
      </c>
      <c r="T34" s="30">
        <v>1</v>
      </c>
      <c r="U34" s="30">
        <v>0</v>
      </c>
      <c r="V34" s="30">
        <v>0</v>
      </c>
      <c r="W34" s="30">
        <v>0</v>
      </c>
      <c r="X34" s="30">
        <v>0</v>
      </c>
      <c r="Y34" s="30">
        <v>0</v>
      </c>
      <c r="Z34" s="30">
        <v>0</v>
      </c>
      <c r="AA34" s="30">
        <v>4</v>
      </c>
      <c r="AB34" s="30">
        <v>0</v>
      </c>
      <c r="AC34" s="30">
        <v>0</v>
      </c>
    </row>
    <row r="35" spans="1:29" ht="14.25" customHeight="1">
      <c r="A35" s="534" t="s">
        <v>382</v>
      </c>
      <c r="B35" s="482" t="s">
        <v>204</v>
      </c>
      <c r="C35" s="112" t="s">
        <v>116</v>
      </c>
      <c r="D35" s="36">
        <v>6</v>
      </c>
      <c r="E35" s="36">
        <v>6</v>
      </c>
      <c r="F35" s="36">
        <v>0</v>
      </c>
      <c r="G35" s="36">
        <v>31</v>
      </c>
      <c r="H35" s="36"/>
      <c r="I35" s="36"/>
      <c r="J35" s="36"/>
      <c r="K35" s="36"/>
      <c r="L35" s="36"/>
      <c r="M35" s="36"/>
      <c r="N35" s="36"/>
      <c r="O35" s="36"/>
      <c r="P35" s="36"/>
      <c r="Q35" s="36">
        <v>0</v>
      </c>
      <c r="R35" s="36">
        <v>0</v>
      </c>
      <c r="S35" s="36">
        <v>3</v>
      </c>
      <c r="T35" s="36">
        <v>2</v>
      </c>
      <c r="U35" s="36">
        <v>0</v>
      </c>
      <c r="V35" s="36">
        <v>1</v>
      </c>
      <c r="W35" s="36">
        <v>0</v>
      </c>
      <c r="X35" s="36">
        <v>0</v>
      </c>
      <c r="Y35" s="36">
        <v>0</v>
      </c>
      <c r="Z35" s="36">
        <v>1</v>
      </c>
      <c r="AA35" s="36">
        <v>5</v>
      </c>
      <c r="AB35" s="36">
        <v>0</v>
      </c>
      <c r="AC35" s="36">
        <v>0</v>
      </c>
    </row>
    <row r="36" spans="1:29" ht="14.25" customHeight="1">
      <c r="A36" s="534"/>
      <c r="B36" s="483"/>
      <c r="C36" s="79" t="s">
        <v>34</v>
      </c>
      <c r="D36" s="30">
        <v>5</v>
      </c>
      <c r="E36" s="30">
        <v>5</v>
      </c>
      <c r="F36" s="30">
        <v>0</v>
      </c>
      <c r="G36" s="30">
        <v>32</v>
      </c>
      <c r="H36" s="30"/>
      <c r="I36" s="30"/>
      <c r="J36" s="30"/>
      <c r="K36" s="30"/>
      <c r="L36" s="30"/>
      <c r="M36" s="30"/>
      <c r="N36" s="30"/>
      <c r="O36" s="30"/>
      <c r="P36" s="30"/>
      <c r="Q36" s="30">
        <v>0</v>
      </c>
      <c r="R36" s="30">
        <v>0</v>
      </c>
      <c r="S36" s="30">
        <v>2</v>
      </c>
      <c r="T36" s="30">
        <v>2</v>
      </c>
      <c r="U36" s="30">
        <v>0</v>
      </c>
      <c r="V36" s="30">
        <v>1</v>
      </c>
      <c r="W36" s="30">
        <v>0</v>
      </c>
      <c r="X36" s="30">
        <v>0</v>
      </c>
      <c r="Y36" s="30">
        <v>0</v>
      </c>
      <c r="Z36" s="30">
        <v>1</v>
      </c>
      <c r="AA36" s="30">
        <v>4</v>
      </c>
      <c r="AB36" s="30">
        <v>0</v>
      </c>
      <c r="AC36" s="30">
        <v>0</v>
      </c>
    </row>
    <row r="37" spans="1:29" ht="14.25" customHeight="1">
      <c r="A37" s="534"/>
      <c r="B37" s="484"/>
      <c r="C37" s="79" t="s">
        <v>35</v>
      </c>
      <c r="D37" s="30">
        <v>1</v>
      </c>
      <c r="E37" s="30">
        <v>1</v>
      </c>
      <c r="F37" s="30">
        <v>0</v>
      </c>
      <c r="G37" s="30">
        <v>25</v>
      </c>
      <c r="H37" s="30"/>
      <c r="I37" s="30"/>
      <c r="J37" s="30"/>
      <c r="K37" s="30"/>
      <c r="L37" s="30"/>
      <c r="M37" s="30"/>
      <c r="N37" s="30"/>
      <c r="O37" s="30"/>
      <c r="P37" s="30"/>
      <c r="Q37" s="30">
        <v>0</v>
      </c>
      <c r="R37" s="30">
        <v>0</v>
      </c>
      <c r="S37" s="30">
        <v>1</v>
      </c>
      <c r="T37" s="30">
        <v>0</v>
      </c>
      <c r="U37" s="30">
        <v>0</v>
      </c>
      <c r="V37" s="30">
        <v>0</v>
      </c>
      <c r="W37" s="30">
        <v>0</v>
      </c>
      <c r="X37" s="30">
        <v>0</v>
      </c>
      <c r="Y37" s="30">
        <v>0</v>
      </c>
      <c r="Z37" s="30">
        <v>0</v>
      </c>
      <c r="AA37" s="30">
        <v>1</v>
      </c>
      <c r="AB37" s="30">
        <v>0</v>
      </c>
      <c r="AC37" s="30">
        <v>0</v>
      </c>
    </row>
    <row r="38" spans="1:29" ht="14.25" customHeight="1">
      <c r="A38" s="534"/>
      <c r="B38" s="482" t="s">
        <v>205</v>
      </c>
      <c r="C38" s="112" t="s">
        <v>116</v>
      </c>
      <c r="D38" s="36">
        <v>7</v>
      </c>
      <c r="E38" s="36">
        <v>7</v>
      </c>
      <c r="F38" s="36">
        <v>0</v>
      </c>
      <c r="G38" s="36">
        <v>36</v>
      </c>
      <c r="H38" s="36"/>
      <c r="I38" s="36"/>
      <c r="J38" s="36"/>
      <c r="K38" s="36"/>
      <c r="L38" s="36"/>
      <c r="M38" s="36"/>
      <c r="N38" s="36"/>
      <c r="O38" s="36"/>
      <c r="P38" s="36"/>
      <c r="Q38" s="36">
        <v>0</v>
      </c>
      <c r="R38" s="36">
        <v>0</v>
      </c>
      <c r="S38" s="36">
        <v>0</v>
      </c>
      <c r="T38" s="36">
        <v>2</v>
      </c>
      <c r="U38" s="36">
        <v>3</v>
      </c>
      <c r="V38" s="36">
        <v>2</v>
      </c>
      <c r="W38" s="36">
        <v>0</v>
      </c>
      <c r="X38" s="36">
        <v>0</v>
      </c>
      <c r="Y38" s="36">
        <v>0</v>
      </c>
      <c r="Z38" s="36">
        <v>5</v>
      </c>
      <c r="AA38" s="36">
        <v>2</v>
      </c>
      <c r="AB38" s="36">
        <v>0</v>
      </c>
      <c r="AC38" s="36">
        <v>0</v>
      </c>
    </row>
    <row r="39" spans="1:29" ht="14.25" customHeight="1">
      <c r="A39" s="534"/>
      <c r="B39" s="483"/>
      <c r="C39" s="79" t="s">
        <v>34</v>
      </c>
      <c r="D39" s="30">
        <v>6</v>
      </c>
      <c r="E39" s="30">
        <v>6</v>
      </c>
      <c r="F39" s="30">
        <v>0</v>
      </c>
      <c r="G39" s="30">
        <v>37</v>
      </c>
      <c r="H39" s="30"/>
      <c r="I39" s="30"/>
      <c r="J39" s="30"/>
      <c r="K39" s="30"/>
      <c r="L39" s="30"/>
      <c r="M39" s="30"/>
      <c r="N39" s="30"/>
      <c r="O39" s="30"/>
      <c r="P39" s="30"/>
      <c r="Q39" s="30">
        <v>0</v>
      </c>
      <c r="R39" s="30">
        <v>0</v>
      </c>
      <c r="S39" s="30">
        <v>0</v>
      </c>
      <c r="T39" s="30">
        <v>1</v>
      </c>
      <c r="U39" s="30">
        <v>3</v>
      </c>
      <c r="V39" s="30">
        <v>2</v>
      </c>
      <c r="W39" s="30">
        <v>0</v>
      </c>
      <c r="X39" s="30">
        <v>0</v>
      </c>
      <c r="Y39" s="30">
        <v>0</v>
      </c>
      <c r="Z39" s="30">
        <v>4</v>
      </c>
      <c r="AA39" s="30">
        <v>2</v>
      </c>
      <c r="AB39" s="30">
        <v>0</v>
      </c>
      <c r="AC39" s="30">
        <v>0</v>
      </c>
    </row>
    <row r="40" spans="1:29" ht="14.25" customHeight="1">
      <c r="A40" s="534"/>
      <c r="B40" s="484"/>
      <c r="C40" s="79" t="s">
        <v>35</v>
      </c>
      <c r="D40" s="30">
        <v>1</v>
      </c>
      <c r="E40" s="30">
        <v>1</v>
      </c>
      <c r="F40" s="30">
        <v>0</v>
      </c>
      <c r="G40" s="30">
        <v>32</v>
      </c>
      <c r="H40" s="30"/>
      <c r="I40" s="30"/>
      <c r="J40" s="30"/>
      <c r="K40" s="30"/>
      <c r="L40" s="30"/>
      <c r="M40" s="30"/>
      <c r="N40" s="30"/>
      <c r="O40" s="30"/>
      <c r="P40" s="30"/>
      <c r="Q40" s="30">
        <v>0</v>
      </c>
      <c r="R40" s="30">
        <v>0</v>
      </c>
      <c r="S40" s="30">
        <v>0</v>
      </c>
      <c r="T40" s="30">
        <v>1</v>
      </c>
      <c r="U40" s="30">
        <v>0</v>
      </c>
      <c r="V40" s="30">
        <v>0</v>
      </c>
      <c r="W40" s="30">
        <v>0</v>
      </c>
      <c r="X40" s="30">
        <v>0</v>
      </c>
      <c r="Y40" s="30">
        <v>0</v>
      </c>
      <c r="Z40" s="30">
        <v>1</v>
      </c>
      <c r="AA40" s="30">
        <v>0</v>
      </c>
      <c r="AB40" s="30">
        <v>0</v>
      </c>
      <c r="AC40" s="30">
        <v>0</v>
      </c>
    </row>
    <row r="41" spans="1:29" ht="14.25" customHeight="1">
      <c r="A41" s="534"/>
      <c r="B41" s="482" t="s">
        <v>300</v>
      </c>
      <c r="C41" s="112" t="s">
        <v>116</v>
      </c>
      <c r="D41" s="36">
        <v>54</v>
      </c>
      <c r="E41" s="36">
        <v>54</v>
      </c>
      <c r="F41" s="36">
        <v>0</v>
      </c>
      <c r="G41" s="36">
        <v>33</v>
      </c>
      <c r="H41" s="36"/>
      <c r="I41" s="36"/>
      <c r="J41" s="36"/>
      <c r="K41" s="36"/>
      <c r="L41" s="36"/>
      <c r="M41" s="36"/>
      <c r="N41" s="36"/>
      <c r="O41" s="36"/>
      <c r="P41" s="36"/>
      <c r="Q41" s="36">
        <v>0</v>
      </c>
      <c r="R41" s="36">
        <v>1</v>
      </c>
      <c r="S41" s="36">
        <v>16</v>
      </c>
      <c r="T41" s="36">
        <v>19</v>
      </c>
      <c r="U41" s="36">
        <v>7</v>
      </c>
      <c r="V41" s="36">
        <v>8</v>
      </c>
      <c r="W41" s="36">
        <v>2</v>
      </c>
      <c r="X41" s="36">
        <v>1</v>
      </c>
      <c r="Y41" s="36">
        <v>0</v>
      </c>
      <c r="Z41" s="36">
        <v>45</v>
      </c>
      <c r="AA41" s="36">
        <v>9</v>
      </c>
      <c r="AB41" s="36">
        <v>0</v>
      </c>
      <c r="AC41" s="36">
        <v>0</v>
      </c>
    </row>
    <row r="42" spans="1:29" ht="14.25" customHeight="1">
      <c r="A42" s="534"/>
      <c r="B42" s="483"/>
      <c r="C42" s="79" t="s">
        <v>34</v>
      </c>
      <c r="D42" s="30">
        <v>48</v>
      </c>
      <c r="E42" s="30">
        <v>48</v>
      </c>
      <c r="F42" s="30">
        <v>0</v>
      </c>
      <c r="G42" s="30">
        <v>33</v>
      </c>
      <c r="H42" s="30"/>
      <c r="I42" s="30"/>
      <c r="J42" s="30"/>
      <c r="K42" s="30"/>
      <c r="L42" s="30"/>
      <c r="M42" s="30"/>
      <c r="N42" s="30"/>
      <c r="O42" s="30"/>
      <c r="P42" s="30"/>
      <c r="Q42" s="30">
        <v>0</v>
      </c>
      <c r="R42" s="30">
        <v>1</v>
      </c>
      <c r="S42" s="30">
        <v>13</v>
      </c>
      <c r="T42" s="30">
        <v>16</v>
      </c>
      <c r="U42" s="30">
        <v>7</v>
      </c>
      <c r="V42" s="30">
        <v>8</v>
      </c>
      <c r="W42" s="30">
        <v>2</v>
      </c>
      <c r="X42" s="30">
        <v>1</v>
      </c>
      <c r="Y42" s="30">
        <v>0</v>
      </c>
      <c r="Z42" s="30">
        <v>40</v>
      </c>
      <c r="AA42" s="30">
        <v>8</v>
      </c>
      <c r="AB42" s="30">
        <v>0</v>
      </c>
      <c r="AC42" s="30">
        <v>0</v>
      </c>
    </row>
    <row r="43" spans="1:29" ht="14.25" customHeight="1">
      <c r="A43" s="534"/>
      <c r="B43" s="484"/>
      <c r="C43" s="79" t="s">
        <v>35</v>
      </c>
      <c r="D43" s="30">
        <v>6</v>
      </c>
      <c r="E43" s="30">
        <v>6</v>
      </c>
      <c r="F43" s="30">
        <v>0</v>
      </c>
      <c r="G43" s="30">
        <v>29</v>
      </c>
      <c r="H43" s="30"/>
      <c r="I43" s="30"/>
      <c r="J43" s="30"/>
      <c r="K43" s="30"/>
      <c r="L43" s="30"/>
      <c r="M43" s="30"/>
      <c r="N43" s="30"/>
      <c r="O43" s="30"/>
      <c r="P43" s="30"/>
      <c r="Q43" s="30">
        <v>0</v>
      </c>
      <c r="R43" s="30">
        <v>0</v>
      </c>
      <c r="S43" s="30">
        <v>3</v>
      </c>
      <c r="T43" s="30">
        <v>3</v>
      </c>
      <c r="U43" s="30">
        <v>0</v>
      </c>
      <c r="V43" s="30">
        <v>0</v>
      </c>
      <c r="W43" s="30">
        <v>0</v>
      </c>
      <c r="X43" s="30">
        <v>0</v>
      </c>
      <c r="Y43" s="30">
        <v>0</v>
      </c>
      <c r="Z43" s="30">
        <v>5</v>
      </c>
      <c r="AA43" s="30">
        <v>1</v>
      </c>
      <c r="AB43" s="30">
        <v>0</v>
      </c>
      <c r="AC43" s="30">
        <v>0</v>
      </c>
    </row>
    <row r="44" spans="1:29" ht="14.25" customHeight="1">
      <c r="A44" s="534"/>
      <c r="B44" s="482" t="s">
        <v>145</v>
      </c>
      <c r="C44" s="112" t="s">
        <v>532</v>
      </c>
      <c r="D44" s="36">
        <v>3</v>
      </c>
      <c r="E44" s="36">
        <v>3</v>
      </c>
      <c r="F44" s="36">
        <v>0</v>
      </c>
      <c r="G44" s="36">
        <v>30</v>
      </c>
      <c r="H44" s="36"/>
      <c r="I44" s="36"/>
      <c r="J44" s="36"/>
      <c r="K44" s="36"/>
      <c r="L44" s="36"/>
      <c r="M44" s="36"/>
      <c r="N44" s="36"/>
      <c r="O44" s="36"/>
      <c r="P44" s="36"/>
      <c r="Q44" s="36">
        <v>0</v>
      </c>
      <c r="R44" s="36">
        <v>0</v>
      </c>
      <c r="S44" s="36">
        <v>2</v>
      </c>
      <c r="T44" s="36">
        <v>1</v>
      </c>
      <c r="U44" s="36">
        <v>0</v>
      </c>
      <c r="V44" s="36">
        <v>0</v>
      </c>
      <c r="W44" s="36">
        <v>0</v>
      </c>
      <c r="X44" s="36">
        <v>0</v>
      </c>
      <c r="Y44" s="36">
        <v>0</v>
      </c>
      <c r="Z44" s="36">
        <v>3</v>
      </c>
      <c r="AA44" s="36">
        <v>0</v>
      </c>
      <c r="AB44" s="36">
        <v>0</v>
      </c>
      <c r="AC44" s="36">
        <v>0</v>
      </c>
    </row>
    <row r="45" spans="1:29" ht="14.25" customHeight="1">
      <c r="A45" s="534"/>
      <c r="B45" s="483"/>
      <c r="C45" s="79" t="s">
        <v>533</v>
      </c>
      <c r="D45" s="30">
        <v>2</v>
      </c>
      <c r="E45" s="30">
        <v>2</v>
      </c>
      <c r="F45" s="30">
        <v>0</v>
      </c>
      <c r="G45" s="30">
        <v>28</v>
      </c>
      <c r="H45" s="30"/>
      <c r="I45" s="30"/>
      <c r="J45" s="30"/>
      <c r="K45" s="30"/>
      <c r="L45" s="30"/>
      <c r="M45" s="30"/>
      <c r="N45" s="30"/>
      <c r="O45" s="30"/>
      <c r="P45" s="30"/>
      <c r="Q45" s="30">
        <v>0</v>
      </c>
      <c r="R45" s="30">
        <v>0</v>
      </c>
      <c r="S45" s="30">
        <v>2</v>
      </c>
      <c r="T45" s="30">
        <v>0</v>
      </c>
      <c r="U45" s="30">
        <v>0</v>
      </c>
      <c r="V45" s="30">
        <v>0</v>
      </c>
      <c r="W45" s="30">
        <v>0</v>
      </c>
      <c r="X45" s="30">
        <v>0</v>
      </c>
      <c r="Y45" s="30">
        <v>0</v>
      </c>
      <c r="Z45" s="30">
        <v>2</v>
      </c>
      <c r="AA45" s="30">
        <v>0</v>
      </c>
      <c r="AB45" s="30">
        <v>0</v>
      </c>
      <c r="AC45" s="30">
        <v>0</v>
      </c>
    </row>
    <row r="46" spans="1:29" ht="14.25" customHeight="1">
      <c r="A46" s="534"/>
      <c r="B46" s="484"/>
      <c r="C46" s="79" t="s">
        <v>534</v>
      </c>
      <c r="D46" s="30">
        <v>1</v>
      </c>
      <c r="E46" s="30">
        <v>1</v>
      </c>
      <c r="F46" s="30">
        <v>0</v>
      </c>
      <c r="G46" s="30">
        <v>34</v>
      </c>
      <c r="H46" s="30"/>
      <c r="I46" s="30"/>
      <c r="J46" s="30"/>
      <c r="K46" s="30"/>
      <c r="L46" s="30"/>
      <c r="M46" s="30"/>
      <c r="N46" s="30"/>
      <c r="O46" s="30"/>
      <c r="P46" s="30"/>
      <c r="Q46" s="30">
        <v>0</v>
      </c>
      <c r="R46" s="30">
        <v>0</v>
      </c>
      <c r="S46" s="30">
        <v>0</v>
      </c>
      <c r="T46" s="30">
        <v>1</v>
      </c>
      <c r="U46" s="30">
        <v>0</v>
      </c>
      <c r="V46" s="30">
        <v>0</v>
      </c>
      <c r="W46" s="30">
        <v>0</v>
      </c>
      <c r="X46" s="30">
        <v>0</v>
      </c>
      <c r="Y46" s="30">
        <v>0</v>
      </c>
      <c r="Z46" s="30">
        <v>1</v>
      </c>
      <c r="AA46" s="30">
        <v>0</v>
      </c>
      <c r="AB46" s="30">
        <v>0</v>
      </c>
      <c r="AC46" s="30">
        <v>0</v>
      </c>
    </row>
    <row r="47" spans="1:29" ht="14.25" customHeight="1">
      <c r="A47" s="534"/>
      <c r="B47" s="526" t="s">
        <v>531</v>
      </c>
      <c r="C47" s="112" t="s">
        <v>532</v>
      </c>
      <c r="D47" s="348">
        <v>35</v>
      </c>
      <c r="E47" s="348">
        <v>35</v>
      </c>
      <c r="F47" s="348">
        <v>0</v>
      </c>
      <c r="G47" s="348">
        <v>33</v>
      </c>
      <c r="H47" s="288"/>
      <c r="I47" s="288"/>
      <c r="J47" s="288"/>
      <c r="K47" s="288"/>
      <c r="L47" s="288"/>
      <c r="M47" s="288"/>
      <c r="N47" s="288"/>
      <c r="O47" s="288"/>
      <c r="P47" s="288"/>
      <c r="Q47" s="348">
        <v>0</v>
      </c>
      <c r="R47" s="348">
        <v>1</v>
      </c>
      <c r="S47" s="348">
        <v>9</v>
      </c>
      <c r="T47" s="348">
        <v>15</v>
      </c>
      <c r="U47" s="348">
        <v>2</v>
      </c>
      <c r="V47" s="348">
        <v>6</v>
      </c>
      <c r="W47" s="348">
        <v>2</v>
      </c>
      <c r="X47" s="348">
        <v>0</v>
      </c>
      <c r="Y47" s="348">
        <v>0</v>
      </c>
      <c r="Z47" s="348">
        <v>25</v>
      </c>
      <c r="AA47" s="348">
        <v>10</v>
      </c>
      <c r="AB47" s="348">
        <v>0</v>
      </c>
      <c r="AC47" s="348">
        <v>0</v>
      </c>
    </row>
    <row r="48" spans="1:29" ht="14.25" customHeight="1">
      <c r="A48" s="534"/>
      <c r="B48" s="526"/>
      <c r="C48" s="79" t="s">
        <v>533</v>
      </c>
      <c r="D48" s="349">
        <v>31</v>
      </c>
      <c r="E48" s="349">
        <v>31</v>
      </c>
      <c r="F48" s="349">
        <v>0</v>
      </c>
      <c r="G48" s="349">
        <v>33</v>
      </c>
      <c r="H48" s="30"/>
      <c r="I48" s="30"/>
      <c r="J48" s="30"/>
      <c r="K48" s="30"/>
      <c r="L48" s="30"/>
      <c r="M48" s="30"/>
      <c r="N48" s="30"/>
      <c r="O48" s="30"/>
      <c r="P48" s="30"/>
      <c r="Q48" s="349">
        <v>0</v>
      </c>
      <c r="R48" s="349">
        <v>1</v>
      </c>
      <c r="S48" s="349">
        <v>7</v>
      </c>
      <c r="T48" s="349">
        <v>13</v>
      </c>
      <c r="U48" s="349">
        <v>2</v>
      </c>
      <c r="V48" s="349">
        <v>6</v>
      </c>
      <c r="W48" s="349">
        <v>2</v>
      </c>
      <c r="X48" s="349">
        <v>0</v>
      </c>
      <c r="Y48" s="349">
        <v>0</v>
      </c>
      <c r="Z48" s="349">
        <v>23</v>
      </c>
      <c r="AA48" s="349">
        <v>8</v>
      </c>
      <c r="AB48" s="349">
        <v>0</v>
      </c>
      <c r="AC48" s="349">
        <v>0</v>
      </c>
    </row>
    <row r="49" spans="1:29" ht="14.25" customHeight="1">
      <c r="A49" s="535"/>
      <c r="B49" s="526"/>
      <c r="C49" s="79" t="s">
        <v>534</v>
      </c>
      <c r="D49" s="351">
        <v>4</v>
      </c>
      <c r="E49" s="350">
        <v>4</v>
      </c>
      <c r="F49" s="350">
        <v>0</v>
      </c>
      <c r="G49" s="350">
        <v>29</v>
      </c>
      <c r="H49" s="131"/>
      <c r="I49" s="131"/>
      <c r="J49" s="131"/>
      <c r="K49" s="131"/>
      <c r="L49" s="131"/>
      <c r="M49" s="131"/>
      <c r="N49" s="131"/>
      <c r="O49" s="131"/>
      <c r="P49" s="131"/>
      <c r="Q49" s="350">
        <v>0</v>
      </c>
      <c r="R49" s="350">
        <v>0</v>
      </c>
      <c r="S49" s="350">
        <v>2</v>
      </c>
      <c r="T49" s="350">
        <v>2</v>
      </c>
      <c r="U49" s="350">
        <v>0</v>
      </c>
      <c r="V49" s="350">
        <v>0</v>
      </c>
      <c r="W49" s="350">
        <v>0</v>
      </c>
      <c r="X49" s="350">
        <v>0</v>
      </c>
      <c r="Y49" s="350">
        <v>0</v>
      </c>
      <c r="Z49" s="350">
        <v>2</v>
      </c>
      <c r="AA49" s="350">
        <v>2</v>
      </c>
      <c r="AB49" s="350">
        <v>0</v>
      </c>
      <c r="AC49" s="350">
        <v>0</v>
      </c>
    </row>
    <row r="51" spans="1:29" ht="15.75">
      <c r="A51" s="467" t="str">
        <f>"-"&amp;Sheet1!B11&amp;"-"</f>
        <v>-82-</v>
      </c>
      <c r="B51" s="467"/>
      <c r="C51" s="467"/>
      <c r="D51" s="467"/>
      <c r="E51" s="467"/>
      <c r="F51" s="467"/>
      <c r="G51" s="467"/>
      <c r="H51" s="467"/>
      <c r="I51" s="467"/>
      <c r="J51" s="467"/>
      <c r="K51" s="467"/>
      <c r="L51" s="467"/>
      <c r="M51" s="467"/>
      <c r="N51" s="467"/>
      <c r="O51" s="467"/>
      <c r="P51" s="467"/>
      <c r="Q51" s="467"/>
      <c r="R51" s="467"/>
      <c r="S51" s="467"/>
      <c r="T51" s="467" t="str">
        <f>"-"&amp;Sheet1!C11&amp;"-"</f>
        <v>-83-</v>
      </c>
      <c r="U51" s="467"/>
      <c r="V51" s="467"/>
      <c r="W51" s="467"/>
      <c r="X51" s="467"/>
      <c r="Y51" s="467"/>
      <c r="Z51" s="467"/>
      <c r="AA51" s="467"/>
      <c r="AB51" s="467"/>
      <c r="AC51" s="467"/>
    </row>
  </sheetData>
  <sheetProtection/>
  <mergeCells count="32">
    <mergeCell ref="A1:S1"/>
    <mergeCell ref="T1:AC1"/>
    <mergeCell ref="A2:R2"/>
    <mergeCell ref="T2:Z2"/>
    <mergeCell ref="AB2:AC2"/>
    <mergeCell ref="A3:C4"/>
    <mergeCell ref="D3:F3"/>
    <mergeCell ref="Q3:S3"/>
    <mergeCell ref="Z3:AC3"/>
    <mergeCell ref="T3:Y3"/>
    <mergeCell ref="G3:G4"/>
    <mergeCell ref="A5:A10"/>
    <mergeCell ref="B5:B7"/>
    <mergeCell ref="B8:B10"/>
    <mergeCell ref="B14:B16"/>
    <mergeCell ref="B11:B13"/>
    <mergeCell ref="B35:B37"/>
    <mergeCell ref="B41:B43"/>
    <mergeCell ref="B26:B28"/>
    <mergeCell ref="B20:B22"/>
    <mergeCell ref="B29:B31"/>
    <mergeCell ref="B32:B34"/>
    <mergeCell ref="B17:B19"/>
    <mergeCell ref="A11:A16"/>
    <mergeCell ref="A51:S51"/>
    <mergeCell ref="T51:AC51"/>
    <mergeCell ref="B47:B49"/>
    <mergeCell ref="A35:A49"/>
    <mergeCell ref="A17:A34"/>
    <mergeCell ref="B38:B40"/>
    <mergeCell ref="B44:B46"/>
    <mergeCell ref="B23:B25"/>
  </mergeCells>
  <printOptions/>
  <pageMargins left="0.7086614173228347" right="0.7086614173228347" top="0.7480314960629921" bottom="0.7480314960629921" header="0.31496062992125984" footer="0.31496062992125984"/>
  <pageSetup fitToWidth="2" horizontalDpi="600" verticalDpi="600" orientation="portrait" pageOrder="overThenDown" paperSize="8" scale="130" r:id="rId1"/>
  <colBreaks count="1" manualBreakCount="1">
    <brk id="19" max="65535" man="1"/>
  </colBreaks>
</worksheet>
</file>

<file path=xl/worksheets/sheet23.xml><?xml version="1.0" encoding="utf-8"?>
<worksheet xmlns="http://schemas.openxmlformats.org/spreadsheetml/2006/main" xmlns:r="http://schemas.openxmlformats.org/officeDocument/2006/relationships">
  <dimension ref="A1:AW51"/>
  <sheetViews>
    <sheetView view="pageBreakPreview" zoomScale="60" zoomScaleNormal="70" workbookViewId="0" topLeftCell="A1">
      <selection activeCell="A1" sqref="A1:AC1"/>
    </sheetView>
  </sheetViews>
  <sheetFormatPr defaultColWidth="9.00390625" defaultRowHeight="16.5"/>
  <cols>
    <col min="1" max="1" width="7.50390625" style="18" customWidth="1"/>
    <col min="2" max="2" width="9.25390625" style="18" customWidth="1"/>
    <col min="3" max="3" width="12.50390625" style="18" customWidth="1"/>
    <col min="4" max="4" width="10.125" style="18" customWidth="1"/>
    <col min="5" max="5" width="10.625" style="18" customWidth="1"/>
    <col min="6" max="6" width="12.125" style="18" customWidth="1"/>
    <col min="7" max="7" width="7.75390625" style="18" customWidth="1"/>
    <col min="8" max="8" width="8.25390625" style="18" hidden="1" customWidth="1"/>
    <col min="9" max="9" width="7.625" style="18" hidden="1" customWidth="1"/>
    <col min="10" max="16" width="8.00390625" style="18" hidden="1" customWidth="1"/>
    <col min="17" max="25" width="9.125" style="18" customWidth="1"/>
    <col min="26" max="27" width="9.625" style="18" customWidth="1"/>
    <col min="28" max="29" width="10.125" style="18" customWidth="1"/>
    <col min="30" max="16384" width="9.00390625" style="18" customWidth="1"/>
  </cols>
  <sheetData>
    <row r="1" spans="1:38" s="22" customFormat="1" ht="19.5" customHeight="1">
      <c r="A1" s="501" t="s">
        <v>416</v>
      </c>
      <c r="B1" s="501"/>
      <c r="C1" s="501"/>
      <c r="D1" s="501"/>
      <c r="E1" s="501"/>
      <c r="F1" s="501"/>
      <c r="G1" s="501"/>
      <c r="H1" s="501"/>
      <c r="I1" s="501"/>
      <c r="J1" s="501"/>
      <c r="K1" s="501"/>
      <c r="L1" s="501"/>
      <c r="M1" s="501"/>
      <c r="N1" s="501"/>
      <c r="O1" s="501"/>
      <c r="P1" s="501"/>
      <c r="Q1" s="501"/>
      <c r="R1" s="501"/>
      <c r="S1" s="501"/>
      <c r="T1" s="502" t="s">
        <v>10</v>
      </c>
      <c r="U1" s="502"/>
      <c r="V1" s="502"/>
      <c r="W1" s="502"/>
      <c r="X1" s="502"/>
      <c r="Y1" s="502"/>
      <c r="Z1" s="502"/>
      <c r="AA1" s="502"/>
      <c r="AB1" s="502"/>
      <c r="AC1" s="502"/>
      <c r="AD1" s="141"/>
      <c r="AE1" s="141"/>
      <c r="AF1" s="141"/>
      <c r="AG1" s="141"/>
      <c r="AH1" s="141"/>
      <c r="AI1" s="141"/>
      <c r="AJ1" s="141"/>
      <c r="AK1" s="141"/>
      <c r="AL1" s="141"/>
    </row>
    <row r="2" spans="1:29" ht="15.75" customHeight="1">
      <c r="A2" s="473" t="s">
        <v>556</v>
      </c>
      <c r="B2" s="473"/>
      <c r="C2" s="473"/>
      <c r="D2" s="473"/>
      <c r="E2" s="473"/>
      <c r="F2" s="473"/>
      <c r="G2" s="473"/>
      <c r="H2" s="473"/>
      <c r="I2" s="473"/>
      <c r="J2" s="473"/>
      <c r="K2" s="473"/>
      <c r="L2" s="473"/>
      <c r="M2" s="473"/>
      <c r="N2" s="473"/>
      <c r="O2" s="473"/>
      <c r="P2" s="473"/>
      <c r="Q2" s="473"/>
      <c r="R2" s="473"/>
      <c r="S2" s="142" t="s">
        <v>185</v>
      </c>
      <c r="T2" s="518" t="s">
        <v>557</v>
      </c>
      <c r="U2" s="518"/>
      <c r="V2" s="518"/>
      <c r="W2" s="518"/>
      <c r="X2" s="518"/>
      <c r="Y2" s="518"/>
      <c r="Z2" s="518"/>
      <c r="AA2" s="141"/>
      <c r="AB2" s="519" t="s">
        <v>497</v>
      </c>
      <c r="AC2" s="519"/>
    </row>
    <row r="3" spans="1:29" s="57" customFormat="1" ht="35.25" customHeight="1">
      <c r="A3" s="508"/>
      <c r="B3" s="509"/>
      <c r="C3" s="510"/>
      <c r="D3" s="490" t="s">
        <v>3</v>
      </c>
      <c r="E3" s="491"/>
      <c r="F3" s="492"/>
      <c r="G3" s="493" t="s">
        <v>100</v>
      </c>
      <c r="H3" s="108"/>
      <c r="I3" s="108"/>
      <c r="J3" s="108"/>
      <c r="K3" s="108"/>
      <c r="L3" s="108"/>
      <c r="M3" s="108"/>
      <c r="N3" s="108"/>
      <c r="O3" s="108"/>
      <c r="P3" s="108" t="s">
        <v>99</v>
      </c>
      <c r="Q3" s="490" t="s">
        <v>259</v>
      </c>
      <c r="R3" s="505"/>
      <c r="S3" s="505"/>
      <c r="T3" s="505" t="s">
        <v>258</v>
      </c>
      <c r="U3" s="505"/>
      <c r="V3" s="505"/>
      <c r="W3" s="505"/>
      <c r="X3" s="505"/>
      <c r="Y3" s="506"/>
      <c r="Z3" s="507" t="s">
        <v>222</v>
      </c>
      <c r="AA3" s="505"/>
      <c r="AB3" s="505"/>
      <c r="AC3" s="505"/>
    </row>
    <row r="4" spans="1:49" s="202" customFormat="1" ht="61.5" customHeight="1">
      <c r="A4" s="511"/>
      <c r="B4" s="511"/>
      <c r="C4" s="512"/>
      <c r="D4" s="102" t="s">
        <v>225</v>
      </c>
      <c r="E4" s="102" t="s">
        <v>223</v>
      </c>
      <c r="F4" s="102" t="s">
        <v>224</v>
      </c>
      <c r="G4" s="545"/>
      <c r="H4" s="102" t="s">
        <v>101</v>
      </c>
      <c r="I4" s="102" t="s">
        <v>102</v>
      </c>
      <c r="J4" s="332" t="s">
        <v>103</v>
      </c>
      <c r="K4" s="332" t="s">
        <v>104</v>
      </c>
      <c r="L4" s="102" t="s">
        <v>105</v>
      </c>
      <c r="M4" s="102" t="s">
        <v>106</v>
      </c>
      <c r="N4" s="102" t="s">
        <v>107</v>
      </c>
      <c r="O4" s="102" t="s">
        <v>108</v>
      </c>
      <c r="P4" s="333" t="s">
        <v>109</v>
      </c>
      <c r="Q4" s="329" t="s">
        <v>66</v>
      </c>
      <c r="R4" s="329" t="s">
        <v>67</v>
      </c>
      <c r="S4" s="329" t="s">
        <v>68</v>
      </c>
      <c r="T4" s="219" t="s">
        <v>69</v>
      </c>
      <c r="U4" s="219" t="s">
        <v>70</v>
      </c>
      <c r="V4" s="329" t="s">
        <v>71</v>
      </c>
      <c r="W4" s="329" t="s">
        <v>72</v>
      </c>
      <c r="X4" s="329" t="s">
        <v>73</v>
      </c>
      <c r="Y4" s="329" t="s">
        <v>444</v>
      </c>
      <c r="Z4" s="330" t="s">
        <v>492</v>
      </c>
      <c r="AA4" s="331" t="s">
        <v>495</v>
      </c>
      <c r="AB4" s="331" t="s">
        <v>494</v>
      </c>
      <c r="AC4" s="334" t="s">
        <v>493</v>
      </c>
      <c r="AD4" s="211"/>
      <c r="AE4" s="211"/>
      <c r="AF4" s="211"/>
      <c r="AG4" s="211"/>
      <c r="AH4" s="211"/>
      <c r="AI4" s="211"/>
      <c r="AJ4" s="211"/>
      <c r="AK4" s="211"/>
      <c r="AL4" s="211"/>
      <c r="AM4" s="211"/>
      <c r="AN4" s="211"/>
      <c r="AO4" s="211"/>
      <c r="AP4" s="211"/>
      <c r="AQ4" s="211"/>
      <c r="AR4" s="211"/>
      <c r="AS4" s="211"/>
      <c r="AT4" s="211"/>
      <c r="AU4" s="211"/>
      <c r="AV4" s="211"/>
      <c r="AW4" s="211"/>
    </row>
    <row r="5" spans="1:29" ht="15.75" customHeight="1">
      <c r="A5" s="529" t="s">
        <v>383</v>
      </c>
      <c r="B5" s="522" t="s">
        <v>115</v>
      </c>
      <c r="C5" s="112" t="s">
        <v>116</v>
      </c>
      <c r="D5" s="77">
        <f aca="true" t="shared" si="0" ref="D5:E7">D8+D11+D14+D17+D20+D23+D26</f>
        <v>83</v>
      </c>
      <c r="E5" s="37">
        <f t="shared" si="0"/>
        <v>83</v>
      </c>
      <c r="F5" s="37">
        <f>F8+F11+F14+F17+F20+F23</f>
        <v>0</v>
      </c>
      <c r="G5" s="37">
        <f>(D8*G8+D11*G11+D14*G14+D17*G17+D20*G20+D23*G23+D26*G26)/D5</f>
        <v>29.710843373493976</v>
      </c>
      <c r="H5" s="37"/>
      <c r="I5" s="37"/>
      <c r="J5" s="37"/>
      <c r="K5" s="37"/>
      <c r="L5" s="37"/>
      <c r="M5" s="37"/>
      <c r="N5" s="37"/>
      <c r="O5" s="37"/>
      <c r="P5" s="37"/>
      <c r="Q5" s="37">
        <f>Q8+Q11+Q14+Q17+Q20+Q23+Q26</f>
        <v>0</v>
      </c>
      <c r="R5" s="37">
        <f aca="true" t="shared" si="1" ref="R5:AC5">R8+R11+R14+R17+R20+R23+R26</f>
        <v>5</v>
      </c>
      <c r="S5" s="37">
        <f t="shared" si="1"/>
        <v>30</v>
      </c>
      <c r="T5" s="37">
        <f t="shared" si="1"/>
        <v>32</v>
      </c>
      <c r="U5" s="37">
        <f t="shared" si="1"/>
        <v>8</v>
      </c>
      <c r="V5" s="37">
        <f t="shared" si="1"/>
        <v>6</v>
      </c>
      <c r="W5" s="37">
        <f t="shared" si="1"/>
        <v>2</v>
      </c>
      <c r="X5" s="37">
        <f t="shared" si="1"/>
        <v>0</v>
      </c>
      <c r="Y5" s="37">
        <f t="shared" si="1"/>
        <v>0</v>
      </c>
      <c r="Z5" s="37">
        <f t="shared" si="1"/>
        <v>23</v>
      </c>
      <c r="AA5" s="37">
        <f t="shared" si="1"/>
        <v>60</v>
      </c>
      <c r="AB5" s="37">
        <f t="shared" si="1"/>
        <v>0</v>
      </c>
      <c r="AC5" s="37">
        <f t="shared" si="1"/>
        <v>0</v>
      </c>
    </row>
    <row r="6" spans="1:29" ht="15.75" customHeight="1">
      <c r="A6" s="530"/>
      <c r="B6" s="526"/>
      <c r="C6" s="79" t="s">
        <v>34</v>
      </c>
      <c r="D6" s="6">
        <f t="shared" si="0"/>
        <v>36</v>
      </c>
      <c r="E6" s="6">
        <f t="shared" si="0"/>
        <v>36</v>
      </c>
      <c r="F6" s="6">
        <f>F9+F12+F15+F18+F21+F24</f>
        <v>0</v>
      </c>
      <c r="G6" s="6">
        <f>(D9*G9+D12*G12+D15*G15+D18*G18+D21*G21+D24*G24+D27*G27)/D6</f>
        <v>30.75</v>
      </c>
      <c r="H6" s="6"/>
      <c r="I6" s="6"/>
      <c r="J6" s="6"/>
      <c r="K6" s="6"/>
      <c r="L6" s="6"/>
      <c r="M6" s="6"/>
      <c r="N6" s="6"/>
      <c r="O6" s="6"/>
      <c r="P6" s="6"/>
      <c r="Q6" s="6">
        <f aca="true" t="shared" si="2" ref="Q6:AC6">Q9+Q12+Q15+Q18+Q21+Q24+Q27</f>
        <v>0</v>
      </c>
      <c r="R6" s="6">
        <f t="shared" si="2"/>
        <v>1</v>
      </c>
      <c r="S6" s="6">
        <f t="shared" si="2"/>
        <v>10</v>
      </c>
      <c r="T6" s="6">
        <f t="shared" si="2"/>
        <v>17</v>
      </c>
      <c r="U6" s="6">
        <f t="shared" si="2"/>
        <v>4</v>
      </c>
      <c r="V6" s="6">
        <f t="shared" si="2"/>
        <v>4</v>
      </c>
      <c r="W6" s="6">
        <f t="shared" si="2"/>
        <v>0</v>
      </c>
      <c r="X6" s="6">
        <f t="shared" si="2"/>
        <v>0</v>
      </c>
      <c r="Y6" s="6">
        <f t="shared" si="2"/>
        <v>0</v>
      </c>
      <c r="Z6" s="6">
        <f t="shared" si="2"/>
        <v>12</v>
      </c>
      <c r="AA6" s="6">
        <f t="shared" si="2"/>
        <v>24</v>
      </c>
      <c r="AB6" s="6">
        <f t="shared" si="2"/>
        <v>0</v>
      </c>
      <c r="AC6" s="6">
        <f t="shared" si="2"/>
        <v>0</v>
      </c>
    </row>
    <row r="7" spans="1:29" ht="15.75" customHeight="1">
      <c r="A7" s="530"/>
      <c r="B7" s="526"/>
      <c r="C7" s="79" t="s">
        <v>35</v>
      </c>
      <c r="D7" s="6">
        <f t="shared" si="0"/>
        <v>47</v>
      </c>
      <c r="E7" s="6">
        <f t="shared" si="0"/>
        <v>47</v>
      </c>
      <c r="F7" s="6">
        <f>F10+F13+F16+F19+F22+F25</f>
        <v>0</v>
      </c>
      <c r="G7" s="6">
        <f>(D10*G10+D13*G13+D16*G16+D19*G19+D22*G22+D25*G25+D28*G28)/D7</f>
        <v>29.638297872340427</v>
      </c>
      <c r="H7" s="6"/>
      <c r="I7" s="6"/>
      <c r="J7" s="6"/>
      <c r="K7" s="6"/>
      <c r="L7" s="6"/>
      <c r="M7" s="6"/>
      <c r="N7" s="6"/>
      <c r="O7" s="6"/>
      <c r="P7" s="6"/>
      <c r="Q7" s="6">
        <f aca="true" t="shared" si="3" ref="Q7:AC7">Q10+Q13+Q16+Q19+Q22+Q25+Q28</f>
        <v>0</v>
      </c>
      <c r="R7" s="6">
        <f t="shared" si="3"/>
        <v>4</v>
      </c>
      <c r="S7" s="6">
        <f t="shared" si="3"/>
        <v>20</v>
      </c>
      <c r="T7" s="6">
        <f t="shared" si="3"/>
        <v>15</v>
      </c>
      <c r="U7" s="6">
        <f t="shared" si="3"/>
        <v>4</v>
      </c>
      <c r="V7" s="6">
        <f t="shared" si="3"/>
        <v>2</v>
      </c>
      <c r="W7" s="6">
        <f t="shared" si="3"/>
        <v>2</v>
      </c>
      <c r="X7" s="6">
        <f t="shared" si="3"/>
        <v>0</v>
      </c>
      <c r="Y7" s="6">
        <f t="shared" si="3"/>
        <v>0</v>
      </c>
      <c r="Z7" s="6">
        <f t="shared" si="3"/>
        <v>11</v>
      </c>
      <c r="AA7" s="6">
        <f t="shared" si="3"/>
        <v>36</v>
      </c>
      <c r="AB7" s="6">
        <f t="shared" si="3"/>
        <v>0</v>
      </c>
      <c r="AC7" s="6">
        <f t="shared" si="3"/>
        <v>0</v>
      </c>
    </row>
    <row r="8" spans="1:29" ht="15.75" customHeight="1">
      <c r="A8" s="530"/>
      <c r="B8" s="482" t="s">
        <v>199</v>
      </c>
      <c r="C8" s="112" t="s">
        <v>116</v>
      </c>
      <c r="D8" s="36">
        <v>10</v>
      </c>
      <c r="E8" s="36">
        <v>10</v>
      </c>
      <c r="F8" s="36">
        <v>0</v>
      </c>
      <c r="G8" s="36">
        <v>31</v>
      </c>
      <c r="H8" s="36"/>
      <c r="I8" s="36"/>
      <c r="J8" s="36"/>
      <c r="K8" s="36"/>
      <c r="L8" s="36"/>
      <c r="M8" s="36"/>
      <c r="N8" s="36"/>
      <c r="O8" s="36"/>
      <c r="P8" s="36"/>
      <c r="Q8" s="36">
        <v>0</v>
      </c>
      <c r="R8" s="36">
        <v>0</v>
      </c>
      <c r="S8" s="36">
        <v>4</v>
      </c>
      <c r="T8" s="36">
        <v>3</v>
      </c>
      <c r="U8" s="36">
        <v>3</v>
      </c>
      <c r="V8" s="36">
        <v>0</v>
      </c>
      <c r="W8" s="36">
        <v>0</v>
      </c>
      <c r="X8" s="36">
        <v>0</v>
      </c>
      <c r="Y8" s="36">
        <v>0</v>
      </c>
      <c r="Z8" s="36">
        <v>0</v>
      </c>
      <c r="AA8" s="36">
        <v>10</v>
      </c>
      <c r="AB8" s="36">
        <v>0</v>
      </c>
      <c r="AC8" s="36">
        <v>0</v>
      </c>
    </row>
    <row r="9" spans="1:29" ht="15.75" customHeight="1">
      <c r="A9" s="530"/>
      <c r="B9" s="483"/>
      <c r="C9" s="79" t="s">
        <v>34</v>
      </c>
      <c r="D9" s="30">
        <v>2</v>
      </c>
      <c r="E9" s="30">
        <v>2</v>
      </c>
      <c r="F9" s="30">
        <v>0</v>
      </c>
      <c r="G9" s="30">
        <v>31</v>
      </c>
      <c r="H9" s="30"/>
      <c r="I9" s="30"/>
      <c r="J9" s="30"/>
      <c r="K9" s="30"/>
      <c r="L9" s="30"/>
      <c r="M9" s="30"/>
      <c r="N9" s="30"/>
      <c r="O9" s="30"/>
      <c r="P9" s="30"/>
      <c r="Q9" s="30">
        <v>0</v>
      </c>
      <c r="R9" s="30">
        <v>0</v>
      </c>
      <c r="S9" s="30">
        <v>0</v>
      </c>
      <c r="T9" s="30">
        <v>2</v>
      </c>
      <c r="U9" s="30">
        <v>0</v>
      </c>
      <c r="V9" s="30">
        <v>0</v>
      </c>
      <c r="W9" s="30">
        <v>0</v>
      </c>
      <c r="X9" s="30">
        <v>0</v>
      </c>
      <c r="Y9" s="30">
        <v>0</v>
      </c>
      <c r="Z9" s="30">
        <v>0</v>
      </c>
      <c r="AA9" s="30">
        <v>2</v>
      </c>
      <c r="AB9" s="30">
        <v>0</v>
      </c>
      <c r="AC9" s="30">
        <v>0</v>
      </c>
    </row>
    <row r="10" spans="1:29" ht="15.75" customHeight="1">
      <c r="A10" s="530"/>
      <c r="B10" s="484"/>
      <c r="C10" s="79" t="s">
        <v>35</v>
      </c>
      <c r="D10" s="30">
        <v>8</v>
      </c>
      <c r="E10" s="30">
        <v>8</v>
      </c>
      <c r="F10" s="30">
        <v>0</v>
      </c>
      <c r="G10" s="30">
        <v>31</v>
      </c>
      <c r="H10" s="30"/>
      <c r="I10" s="30"/>
      <c r="J10" s="30"/>
      <c r="K10" s="30"/>
      <c r="L10" s="30"/>
      <c r="M10" s="30"/>
      <c r="N10" s="30"/>
      <c r="O10" s="30"/>
      <c r="P10" s="30"/>
      <c r="Q10" s="30">
        <v>0</v>
      </c>
      <c r="R10" s="30">
        <v>0</v>
      </c>
      <c r="S10" s="30">
        <v>4</v>
      </c>
      <c r="T10" s="30">
        <v>1</v>
      </c>
      <c r="U10" s="30">
        <v>3</v>
      </c>
      <c r="V10" s="30">
        <v>0</v>
      </c>
      <c r="W10" s="30">
        <v>0</v>
      </c>
      <c r="X10" s="30">
        <v>0</v>
      </c>
      <c r="Y10" s="30">
        <v>0</v>
      </c>
      <c r="Z10" s="30">
        <v>0</v>
      </c>
      <c r="AA10" s="30">
        <v>8</v>
      </c>
      <c r="AB10" s="30">
        <v>0</v>
      </c>
      <c r="AC10" s="30">
        <v>0</v>
      </c>
    </row>
    <row r="11" spans="1:29" ht="15.75" customHeight="1">
      <c r="A11" s="530"/>
      <c r="B11" s="526" t="s">
        <v>201</v>
      </c>
      <c r="C11" s="112" t="s">
        <v>116</v>
      </c>
      <c r="D11" s="36">
        <v>2</v>
      </c>
      <c r="E11" s="36">
        <v>2</v>
      </c>
      <c r="F11" s="36">
        <v>0</v>
      </c>
      <c r="G11" s="36">
        <v>27</v>
      </c>
      <c r="H11" s="36"/>
      <c r="I11" s="36"/>
      <c r="J11" s="36"/>
      <c r="K11" s="36"/>
      <c r="L11" s="36"/>
      <c r="M11" s="36"/>
      <c r="N11" s="36"/>
      <c r="O11" s="36"/>
      <c r="P11" s="36"/>
      <c r="Q11" s="36">
        <v>0</v>
      </c>
      <c r="R11" s="36">
        <v>0</v>
      </c>
      <c r="S11" s="36">
        <v>2</v>
      </c>
      <c r="T11" s="36">
        <v>0</v>
      </c>
      <c r="U11" s="36">
        <v>0</v>
      </c>
      <c r="V11" s="36">
        <v>0</v>
      </c>
      <c r="W11" s="36">
        <v>0</v>
      </c>
      <c r="X11" s="36">
        <v>0</v>
      </c>
      <c r="Y11" s="36">
        <v>0</v>
      </c>
      <c r="Z11" s="36">
        <v>0</v>
      </c>
      <c r="AA11" s="36">
        <v>2</v>
      </c>
      <c r="AB11" s="36">
        <v>0</v>
      </c>
      <c r="AC11" s="36">
        <v>0</v>
      </c>
    </row>
    <row r="12" spans="1:29" ht="15.75" customHeight="1">
      <c r="A12" s="530"/>
      <c r="B12" s="526"/>
      <c r="C12" s="79" t="s">
        <v>34</v>
      </c>
      <c r="D12" s="30">
        <v>1</v>
      </c>
      <c r="E12" s="30">
        <v>1</v>
      </c>
      <c r="F12" s="30">
        <v>0</v>
      </c>
      <c r="G12" s="30">
        <v>26</v>
      </c>
      <c r="H12" s="30"/>
      <c r="I12" s="30"/>
      <c r="J12" s="30"/>
      <c r="K12" s="30"/>
      <c r="L12" s="30"/>
      <c r="M12" s="30"/>
      <c r="N12" s="30"/>
      <c r="O12" s="30"/>
      <c r="P12" s="30"/>
      <c r="Q12" s="30">
        <v>0</v>
      </c>
      <c r="R12" s="30">
        <v>0</v>
      </c>
      <c r="S12" s="30">
        <v>1</v>
      </c>
      <c r="T12" s="30">
        <v>0</v>
      </c>
      <c r="U12" s="30">
        <v>0</v>
      </c>
      <c r="V12" s="30">
        <v>0</v>
      </c>
      <c r="W12" s="30">
        <v>0</v>
      </c>
      <c r="X12" s="30">
        <v>0</v>
      </c>
      <c r="Y12" s="30">
        <v>0</v>
      </c>
      <c r="Z12" s="30">
        <v>0</v>
      </c>
      <c r="AA12" s="30">
        <v>1</v>
      </c>
      <c r="AB12" s="30">
        <v>0</v>
      </c>
      <c r="AC12" s="30">
        <v>0</v>
      </c>
    </row>
    <row r="13" spans="1:29" ht="15.75" customHeight="1">
      <c r="A13" s="530"/>
      <c r="B13" s="526"/>
      <c r="C13" s="79" t="s">
        <v>35</v>
      </c>
      <c r="D13" s="30">
        <v>1</v>
      </c>
      <c r="E13" s="30">
        <v>1</v>
      </c>
      <c r="F13" s="30">
        <v>0</v>
      </c>
      <c r="G13" s="30">
        <v>28</v>
      </c>
      <c r="H13" s="30"/>
      <c r="I13" s="30"/>
      <c r="J13" s="30"/>
      <c r="K13" s="30"/>
      <c r="L13" s="30"/>
      <c r="M13" s="30"/>
      <c r="N13" s="30"/>
      <c r="O13" s="30"/>
      <c r="P13" s="30"/>
      <c r="Q13" s="30">
        <v>0</v>
      </c>
      <c r="R13" s="30">
        <v>0</v>
      </c>
      <c r="S13" s="30">
        <v>1</v>
      </c>
      <c r="T13" s="30">
        <v>0</v>
      </c>
      <c r="U13" s="30">
        <v>0</v>
      </c>
      <c r="V13" s="30">
        <v>0</v>
      </c>
      <c r="W13" s="30">
        <v>0</v>
      </c>
      <c r="X13" s="30">
        <v>0</v>
      </c>
      <c r="Y13" s="30">
        <v>0</v>
      </c>
      <c r="Z13" s="30">
        <v>0</v>
      </c>
      <c r="AA13" s="30">
        <v>1</v>
      </c>
      <c r="AB13" s="30">
        <v>0</v>
      </c>
      <c r="AC13" s="30">
        <v>0</v>
      </c>
    </row>
    <row r="14" spans="1:29" ht="15.75" customHeight="1">
      <c r="A14" s="530"/>
      <c r="B14" s="526" t="s">
        <v>202</v>
      </c>
      <c r="C14" s="112" t="s">
        <v>116</v>
      </c>
      <c r="D14" s="36">
        <v>10</v>
      </c>
      <c r="E14" s="36">
        <v>10</v>
      </c>
      <c r="F14" s="36">
        <v>0</v>
      </c>
      <c r="G14" s="36">
        <v>28</v>
      </c>
      <c r="H14" s="36"/>
      <c r="I14" s="36"/>
      <c r="J14" s="36"/>
      <c r="K14" s="36"/>
      <c r="L14" s="36"/>
      <c r="M14" s="36"/>
      <c r="N14" s="36"/>
      <c r="O14" s="36"/>
      <c r="P14" s="36"/>
      <c r="Q14" s="36">
        <v>0</v>
      </c>
      <c r="R14" s="36">
        <v>1</v>
      </c>
      <c r="S14" s="36">
        <v>3</v>
      </c>
      <c r="T14" s="36">
        <v>5</v>
      </c>
      <c r="U14" s="36">
        <v>1</v>
      </c>
      <c r="V14" s="36">
        <v>0</v>
      </c>
      <c r="W14" s="36">
        <v>0</v>
      </c>
      <c r="X14" s="36">
        <v>0</v>
      </c>
      <c r="Y14" s="36">
        <v>0</v>
      </c>
      <c r="Z14" s="36">
        <v>1</v>
      </c>
      <c r="AA14" s="36">
        <v>9</v>
      </c>
      <c r="AB14" s="36">
        <v>0</v>
      </c>
      <c r="AC14" s="36">
        <v>0</v>
      </c>
    </row>
    <row r="15" spans="1:29" ht="15.75" customHeight="1">
      <c r="A15" s="530"/>
      <c r="B15" s="526"/>
      <c r="C15" s="79" t="s">
        <v>34</v>
      </c>
      <c r="D15" s="30">
        <v>7</v>
      </c>
      <c r="E15" s="30">
        <v>7</v>
      </c>
      <c r="F15" s="30">
        <v>0</v>
      </c>
      <c r="G15" s="30">
        <v>30</v>
      </c>
      <c r="H15" s="30"/>
      <c r="I15" s="30"/>
      <c r="J15" s="30"/>
      <c r="K15" s="30"/>
      <c r="L15" s="30"/>
      <c r="M15" s="30"/>
      <c r="N15" s="30"/>
      <c r="O15" s="30"/>
      <c r="P15" s="30"/>
      <c r="Q15" s="30">
        <v>0</v>
      </c>
      <c r="R15" s="30">
        <v>0</v>
      </c>
      <c r="S15" s="30">
        <v>2</v>
      </c>
      <c r="T15" s="30">
        <v>4</v>
      </c>
      <c r="U15" s="30">
        <v>1</v>
      </c>
      <c r="V15" s="30">
        <v>0</v>
      </c>
      <c r="W15" s="30">
        <v>0</v>
      </c>
      <c r="X15" s="30">
        <v>0</v>
      </c>
      <c r="Y15" s="30">
        <v>0</v>
      </c>
      <c r="Z15" s="30">
        <v>1</v>
      </c>
      <c r="AA15" s="30">
        <v>6</v>
      </c>
      <c r="AB15" s="30">
        <v>0</v>
      </c>
      <c r="AC15" s="30">
        <v>0</v>
      </c>
    </row>
    <row r="16" spans="1:29" ht="15.75" customHeight="1">
      <c r="A16" s="530"/>
      <c r="B16" s="526"/>
      <c r="C16" s="79" t="s">
        <v>35</v>
      </c>
      <c r="D16" s="30">
        <v>3</v>
      </c>
      <c r="E16" s="30">
        <v>3</v>
      </c>
      <c r="F16" s="30">
        <v>0</v>
      </c>
      <c r="G16" s="30">
        <v>27</v>
      </c>
      <c r="H16" s="30"/>
      <c r="I16" s="30"/>
      <c r="J16" s="30"/>
      <c r="K16" s="30"/>
      <c r="L16" s="30"/>
      <c r="M16" s="30"/>
      <c r="N16" s="30"/>
      <c r="O16" s="30"/>
      <c r="P16" s="30"/>
      <c r="Q16" s="30">
        <v>0</v>
      </c>
      <c r="R16" s="30">
        <v>1</v>
      </c>
      <c r="S16" s="30">
        <v>1</v>
      </c>
      <c r="T16" s="30">
        <v>1</v>
      </c>
      <c r="U16" s="30">
        <v>0</v>
      </c>
      <c r="V16" s="30">
        <v>0</v>
      </c>
      <c r="W16" s="30">
        <v>0</v>
      </c>
      <c r="X16" s="30">
        <v>0</v>
      </c>
      <c r="Y16" s="30">
        <v>0</v>
      </c>
      <c r="Z16" s="30">
        <v>0</v>
      </c>
      <c r="AA16" s="30">
        <v>3</v>
      </c>
      <c r="AB16" s="30">
        <v>0</v>
      </c>
      <c r="AC16" s="30">
        <v>0</v>
      </c>
    </row>
    <row r="17" spans="1:29" ht="15.75" customHeight="1">
      <c r="A17" s="534" t="s">
        <v>384</v>
      </c>
      <c r="B17" s="526" t="s">
        <v>204</v>
      </c>
      <c r="C17" s="112" t="s">
        <v>116</v>
      </c>
      <c r="D17" s="36">
        <v>18</v>
      </c>
      <c r="E17" s="36">
        <v>18</v>
      </c>
      <c r="F17" s="36">
        <v>0</v>
      </c>
      <c r="G17" s="36">
        <v>30</v>
      </c>
      <c r="H17" s="36"/>
      <c r="I17" s="36"/>
      <c r="J17" s="36"/>
      <c r="K17" s="36"/>
      <c r="L17" s="36"/>
      <c r="M17" s="36"/>
      <c r="N17" s="36"/>
      <c r="O17" s="36"/>
      <c r="P17" s="36"/>
      <c r="Q17" s="36">
        <v>0</v>
      </c>
      <c r="R17" s="36">
        <v>0</v>
      </c>
      <c r="S17" s="36">
        <v>8</v>
      </c>
      <c r="T17" s="36">
        <v>8</v>
      </c>
      <c r="U17" s="36">
        <v>0</v>
      </c>
      <c r="V17" s="36">
        <v>2</v>
      </c>
      <c r="W17" s="36">
        <v>0</v>
      </c>
      <c r="X17" s="36">
        <v>0</v>
      </c>
      <c r="Y17" s="36">
        <v>0</v>
      </c>
      <c r="Z17" s="36">
        <v>5</v>
      </c>
      <c r="AA17" s="36">
        <v>13</v>
      </c>
      <c r="AB17" s="36">
        <v>0</v>
      </c>
      <c r="AC17" s="36">
        <v>0</v>
      </c>
    </row>
    <row r="18" spans="1:29" ht="15.75" customHeight="1">
      <c r="A18" s="534"/>
      <c r="B18" s="526"/>
      <c r="C18" s="79" t="s">
        <v>34</v>
      </c>
      <c r="D18" s="30">
        <v>7</v>
      </c>
      <c r="E18" s="30">
        <v>7</v>
      </c>
      <c r="F18" s="30">
        <v>0</v>
      </c>
      <c r="G18" s="30">
        <v>31</v>
      </c>
      <c r="H18" s="30"/>
      <c r="I18" s="30"/>
      <c r="J18" s="30"/>
      <c r="K18" s="30"/>
      <c r="L18" s="30"/>
      <c r="M18" s="30"/>
      <c r="N18" s="30"/>
      <c r="O18" s="30"/>
      <c r="P18" s="30"/>
      <c r="Q18" s="30">
        <v>0</v>
      </c>
      <c r="R18" s="30">
        <v>0</v>
      </c>
      <c r="S18" s="30">
        <v>2</v>
      </c>
      <c r="T18" s="30">
        <v>4</v>
      </c>
      <c r="U18" s="30">
        <v>0</v>
      </c>
      <c r="V18" s="30">
        <v>1</v>
      </c>
      <c r="W18" s="30">
        <v>0</v>
      </c>
      <c r="X18" s="30">
        <v>0</v>
      </c>
      <c r="Y18" s="30">
        <v>0</v>
      </c>
      <c r="Z18" s="30">
        <v>3</v>
      </c>
      <c r="AA18" s="30">
        <v>4</v>
      </c>
      <c r="AB18" s="30">
        <v>0</v>
      </c>
      <c r="AC18" s="30">
        <v>0</v>
      </c>
    </row>
    <row r="19" spans="1:29" ht="15.75" customHeight="1">
      <c r="A19" s="534"/>
      <c r="B19" s="526"/>
      <c r="C19" s="79" t="s">
        <v>35</v>
      </c>
      <c r="D19" s="30">
        <v>11</v>
      </c>
      <c r="E19" s="30">
        <v>11</v>
      </c>
      <c r="F19" s="30">
        <v>0</v>
      </c>
      <c r="G19" s="30">
        <v>30</v>
      </c>
      <c r="H19" s="30"/>
      <c r="I19" s="30"/>
      <c r="J19" s="30"/>
      <c r="K19" s="30"/>
      <c r="L19" s="30"/>
      <c r="M19" s="30"/>
      <c r="N19" s="30"/>
      <c r="O19" s="30"/>
      <c r="P19" s="30"/>
      <c r="Q19" s="30">
        <v>0</v>
      </c>
      <c r="R19" s="30">
        <v>0</v>
      </c>
      <c r="S19" s="30">
        <v>6</v>
      </c>
      <c r="T19" s="30">
        <v>4</v>
      </c>
      <c r="U19" s="30">
        <v>0</v>
      </c>
      <c r="V19" s="30">
        <v>1</v>
      </c>
      <c r="W19" s="30">
        <v>0</v>
      </c>
      <c r="X19" s="30">
        <v>0</v>
      </c>
      <c r="Y19" s="30">
        <v>0</v>
      </c>
      <c r="Z19" s="30">
        <v>2</v>
      </c>
      <c r="AA19" s="30">
        <v>9</v>
      </c>
      <c r="AB19" s="30">
        <v>0</v>
      </c>
      <c r="AC19" s="30">
        <v>0</v>
      </c>
    </row>
    <row r="20" spans="1:29" ht="15.75" customHeight="1">
      <c r="A20" s="534"/>
      <c r="B20" s="526" t="s">
        <v>206</v>
      </c>
      <c r="C20" s="112" t="s">
        <v>116</v>
      </c>
      <c r="D20" s="36">
        <v>9</v>
      </c>
      <c r="E20" s="36">
        <v>9</v>
      </c>
      <c r="F20" s="36">
        <v>0</v>
      </c>
      <c r="G20" s="36">
        <v>31</v>
      </c>
      <c r="H20" s="36"/>
      <c r="I20" s="36"/>
      <c r="J20" s="36"/>
      <c r="K20" s="36"/>
      <c r="L20" s="36"/>
      <c r="M20" s="36"/>
      <c r="N20" s="36"/>
      <c r="O20" s="36"/>
      <c r="P20" s="36"/>
      <c r="Q20" s="36">
        <v>0</v>
      </c>
      <c r="R20" s="36">
        <v>1</v>
      </c>
      <c r="S20" s="36">
        <v>7</v>
      </c>
      <c r="T20" s="36">
        <v>1</v>
      </c>
      <c r="U20" s="36">
        <v>0</v>
      </c>
      <c r="V20" s="36">
        <v>0</v>
      </c>
      <c r="W20" s="36">
        <v>0</v>
      </c>
      <c r="X20" s="36">
        <v>0</v>
      </c>
      <c r="Y20" s="36">
        <v>0</v>
      </c>
      <c r="Z20" s="36">
        <v>6</v>
      </c>
      <c r="AA20" s="36">
        <v>3</v>
      </c>
      <c r="AB20" s="36">
        <v>0</v>
      </c>
      <c r="AC20" s="36">
        <v>0</v>
      </c>
    </row>
    <row r="21" spans="1:29" ht="15.75" customHeight="1">
      <c r="A21" s="534"/>
      <c r="B21" s="526"/>
      <c r="C21" s="79" t="s">
        <v>34</v>
      </c>
      <c r="D21" s="30">
        <v>4</v>
      </c>
      <c r="E21" s="30">
        <v>4</v>
      </c>
      <c r="F21" s="30">
        <v>0</v>
      </c>
      <c r="G21" s="30">
        <v>32</v>
      </c>
      <c r="H21" s="30"/>
      <c r="I21" s="30"/>
      <c r="J21" s="30"/>
      <c r="K21" s="30"/>
      <c r="L21" s="30"/>
      <c r="M21" s="30"/>
      <c r="N21" s="30"/>
      <c r="O21" s="30"/>
      <c r="P21" s="30"/>
      <c r="Q21" s="30">
        <v>0</v>
      </c>
      <c r="R21" s="30">
        <v>0</v>
      </c>
      <c r="S21" s="30">
        <v>4</v>
      </c>
      <c r="T21" s="30">
        <v>0</v>
      </c>
      <c r="U21" s="30">
        <v>0</v>
      </c>
      <c r="V21" s="30">
        <v>0</v>
      </c>
      <c r="W21" s="30">
        <v>0</v>
      </c>
      <c r="X21" s="30">
        <v>0</v>
      </c>
      <c r="Y21" s="30">
        <v>0</v>
      </c>
      <c r="Z21" s="30">
        <v>3</v>
      </c>
      <c r="AA21" s="30">
        <v>1</v>
      </c>
      <c r="AB21" s="30">
        <v>0</v>
      </c>
      <c r="AC21" s="30">
        <v>0</v>
      </c>
    </row>
    <row r="22" spans="1:29" ht="15.75" customHeight="1">
      <c r="A22" s="534"/>
      <c r="B22" s="526"/>
      <c r="C22" s="79" t="s">
        <v>35</v>
      </c>
      <c r="D22" s="30">
        <v>5</v>
      </c>
      <c r="E22" s="30">
        <v>5</v>
      </c>
      <c r="F22" s="30">
        <v>0</v>
      </c>
      <c r="G22" s="30">
        <v>31</v>
      </c>
      <c r="H22" s="30"/>
      <c r="I22" s="30"/>
      <c r="J22" s="30"/>
      <c r="K22" s="30"/>
      <c r="L22" s="30"/>
      <c r="M22" s="30"/>
      <c r="N22" s="30"/>
      <c r="O22" s="30"/>
      <c r="P22" s="30"/>
      <c r="Q22" s="30">
        <v>0</v>
      </c>
      <c r="R22" s="30">
        <v>1</v>
      </c>
      <c r="S22" s="30">
        <v>3</v>
      </c>
      <c r="T22" s="30">
        <v>1</v>
      </c>
      <c r="U22" s="30">
        <v>0</v>
      </c>
      <c r="V22" s="30">
        <v>0</v>
      </c>
      <c r="W22" s="30">
        <v>0</v>
      </c>
      <c r="X22" s="30">
        <v>0</v>
      </c>
      <c r="Y22" s="30">
        <v>0</v>
      </c>
      <c r="Z22" s="30">
        <v>3</v>
      </c>
      <c r="AA22" s="30">
        <v>2</v>
      </c>
      <c r="AB22" s="30">
        <v>0</v>
      </c>
      <c r="AC22" s="30">
        <v>0</v>
      </c>
    </row>
    <row r="23" spans="1:29" ht="15.75" customHeight="1">
      <c r="A23" s="534"/>
      <c r="B23" s="526" t="s">
        <v>145</v>
      </c>
      <c r="C23" s="112" t="s">
        <v>116</v>
      </c>
      <c r="D23" s="36">
        <v>17</v>
      </c>
      <c r="E23" s="36">
        <v>17</v>
      </c>
      <c r="F23" s="36">
        <v>0</v>
      </c>
      <c r="G23" s="36">
        <v>29</v>
      </c>
      <c r="H23" s="36"/>
      <c r="I23" s="36"/>
      <c r="J23" s="36"/>
      <c r="K23" s="36"/>
      <c r="L23" s="36"/>
      <c r="M23" s="36"/>
      <c r="N23" s="36"/>
      <c r="O23" s="36"/>
      <c r="P23" s="36"/>
      <c r="Q23" s="36">
        <v>0</v>
      </c>
      <c r="R23" s="36">
        <v>0</v>
      </c>
      <c r="S23" s="36">
        <v>1</v>
      </c>
      <c r="T23" s="36">
        <v>9</v>
      </c>
      <c r="U23" s="36">
        <v>3</v>
      </c>
      <c r="V23" s="36">
        <v>3</v>
      </c>
      <c r="W23" s="36">
        <v>1</v>
      </c>
      <c r="X23" s="36">
        <v>0</v>
      </c>
      <c r="Y23" s="36">
        <v>0</v>
      </c>
      <c r="Z23" s="36">
        <v>7</v>
      </c>
      <c r="AA23" s="36">
        <v>10</v>
      </c>
      <c r="AB23" s="36">
        <v>0</v>
      </c>
      <c r="AC23" s="36">
        <v>0</v>
      </c>
    </row>
    <row r="24" spans="1:29" ht="15.75" customHeight="1">
      <c r="A24" s="534"/>
      <c r="B24" s="526"/>
      <c r="C24" s="79" t="s">
        <v>34</v>
      </c>
      <c r="D24" s="30">
        <v>8</v>
      </c>
      <c r="E24" s="30">
        <v>8</v>
      </c>
      <c r="F24" s="30">
        <v>0</v>
      </c>
      <c r="G24" s="30">
        <v>30</v>
      </c>
      <c r="H24" s="30"/>
      <c r="I24" s="30"/>
      <c r="J24" s="30"/>
      <c r="K24" s="30"/>
      <c r="L24" s="30"/>
      <c r="M24" s="30"/>
      <c r="N24" s="30"/>
      <c r="O24" s="30"/>
      <c r="P24" s="30"/>
      <c r="Q24" s="30">
        <v>0</v>
      </c>
      <c r="R24" s="30">
        <v>0</v>
      </c>
      <c r="S24" s="30">
        <v>0</v>
      </c>
      <c r="T24" s="30">
        <v>4</v>
      </c>
      <c r="U24" s="30">
        <v>2</v>
      </c>
      <c r="V24" s="30">
        <v>2</v>
      </c>
      <c r="W24" s="30">
        <v>0</v>
      </c>
      <c r="X24" s="30">
        <v>0</v>
      </c>
      <c r="Y24" s="30">
        <v>0</v>
      </c>
      <c r="Z24" s="30">
        <v>3</v>
      </c>
      <c r="AA24" s="30">
        <v>5</v>
      </c>
      <c r="AB24" s="30">
        <v>0</v>
      </c>
      <c r="AC24" s="30">
        <v>0</v>
      </c>
    </row>
    <row r="25" spans="1:29" ht="15.75" customHeight="1">
      <c r="A25" s="534"/>
      <c r="B25" s="526"/>
      <c r="C25" s="79" t="s">
        <v>35</v>
      </c>
      <c r="D25" s="42">
        <v>9</v>
      </c>
      <c r="E25" s="30">
        <v>9</v>
      </c>
      <c r="F25" s="30">
        <v>0</v>
      </c>
      <c r="G25" s="30">
        <v>29</v>
      </c>
      <c r="H25" s="30"/>
      <c r="I25" s="30"/>
      <c r="J25" s="30"/>
      <c r="K25" s="30"/>
      <c r="L25" s="30"/>
      <c r="M25" s="30"/>
      <c r="N25" s="30"/>
      <c r="O25" s="30"/>
      <c r="P25" s="30"/>
      <c r="Q25" s="30">
        <v>0</v>
      </c>
      <c r="R25" s="30">
        <v>0</v>
      </c>
      <c r="S25" s="30">
        <v>1</v>
      </c>
      <c r="T25" s="30">
        <v>5</v>
      </c>
      <c r="U25" s="30">
        <v>1</v>
      </c>
      <c r="V25" s="30">
        <v>1</v>
      </c>
      <c r="W25" s="30">
        <v>1</v>
      </c>
      <c r="X25" s="30">
        <v>0</v>
      </c>
      <c r="Y25" s="30">
        <v>0</v>
      </c>
      <c r="Z25" s="30">
        <v>4</v>
      </c>
      <c r="AA25" s="30">
        <v>5</v>
      </c>
      <c r="AB25" s="30">
        <v>0</v>
      </c>
      <c r="AC25" s="30">
        <v>0</v>
      </c>
    </row>
    <row r="26" spans="1:29" ht="15.75" customHeight="1">
      <c r="A26" s="534"/>
      <c r="B26" s="526" t="s">
        <v>531</v>
      </c>
      <c r="C26" s="112" t="s">
        <v>116</v>
      </c>
      <c r="D26" s="348">
        <v>17</v>
      </c>
      <c r="E26" s="348">
        <v>17</v>
      </c>
      <c r="F26" s="348">
        <v>0</v>
      </c>
      <c r="G26" s="348">
        <v>30</v>
      </c>
      <c r="H26" s="288"/>
      <c r="I26" s="288"/>
      <c r="J26" s="288"/>
      <c r="K26" s="288"/>
      <c r="L26" s="288"/>
      <c r="M26" s="288"/>
      <c r="N26" s="288"/>
      <c r="O26" s="288"/>
      <c r="P26" s="288"/>
      <c r="Q26" s="348">
        <v>0</v>
      </c>
      <c r="R26" s="348">
        <v>3</v>
      </c>
      <c r="S26" s="348">
        <v>5</v>
      </c>
      <c r="T26" s="348">
        <v>6</v>
      </c>
      <c r="U26" s="348">
        <v>1</v>
      </c>
      <c r="V26" s="348">
        <v>1</v>
      </c>
      <c r="W26" s="348">
        <v>1</v>
      </c>
      <c r="X26" s="348">
        <v>0</v>
      </c>
      <c r="Y26" s="348">
        <v>0</v>
      </c>
      <c r="Z26" s="348">
        <v>4</v>
      </c>
      <c r="AA26" s="348">
        <v>13</v>
      </c>
      <c r="AB26" s="348">
        <v>0</v>
      </c>
      <c r="AC26" s="348">
        <v>0</v>
      </c>
    </row>
    <row r="27" spans="1:29" ht="15.75" customHeight="1">
      <c r="A27" s="534"/>
      <c r="B27" s="526"/>
      <c r="C27" s="79" t="s">
        <v>34</v>
      </c>
      <c r="D27" s="349">
        <v>7</v>
      </c>
      <c r="E27" s="349">
        <v>7</v>
      </c>
      <c r="F27" s="349">
        <v>0</v>
      </c>
      <c r="G27" s="349">
        <v>32</v>
      </c>
      <c r="H27" s="30"/>
      <c r="I27" s="30"/>
      <c r="J27" s="30"/>
      <c r="K27" s="30"/>
      <c r="L27" s="30"/>
      <c r="M27" s="30"/>
      <c r="N27" s="30"/>
      <c r="O27" s="30"/>
      <c r="P27" s="30"/>
      <c r="Q27" s="349">
        <v>0</v>
      </c>
      <c r="R27" s="349">
        <v>1</v>
      </c>
      <c r="S27" s="349">
        <v>1</v>
      </c>
      <c r="T27" s="349">
        <v>3</v>
      </c>
      <c r="U27" s="349">
        <v>1</v>
      </c>
      <c r="V27" s="349">
        <v>1</v>
      </c>
      <c r="W27" s="349">
        <v>0</v>
      </c>
      <c r="X27" s="349">
        <v>0</v>
      </c>
      <c r="Y27" s="349">
        <v>0</v>
      </c>
      <c r="Z27" s="349">
        <v>2</v>
      </c>
      <c r="AA27" s="349">
        <v>5</v>
      </c>
      <c r="AB27" s="349">
        <v>0</v>
      </c>
      <c r="AC27" s="349">
        <v>0</v>
      </c>
    </row>
    <row r="28" spans="1:29" ht="15.75" customHeight="1">
      <c r="A28" s="535"/>
      <c r="B28" s="526"/>
      <c r="C28" s="79" t="s">
        <v>35</v>
      </c>
      <c r="D28" s="351">
        <v>10</v>
      </c>
      <c r="E28" s="350">
        <v>10</v>
      </c>
      <c r="F28" s="350">
        <v>0</v>
      </c>
      <c r="G28" s="350">
        <v>29</v>
      </c>
      <c r="H28" s="131"/>
      <c r="I28" s="131"/>
      <c r="J28" s="131"/>
      <c r="K28" s="131"/>
      <c r="L28" s="131"/>
      <c r="M28" s="131"/>
      <c r="N28" s="131"/>
      <c r="O28" s="131"/>
      <c r="P28" s="131"/>
      <c r="Q28" s="350">
        <v>0</v>
      </c>
      <c r="R28" s="350">
        <v>2</v>
      </c>
      <c r="S28" s="350">
        <v>4</v>
      </c>
      <c r="T28" s="350">
        <v>3</v>
      </c>
      <c r="U28" s="350">
        <v>0</v>
      </c>
      <c r="V28" s="350">
        <v>0</v>
      </c>
      <c r="W28" s="350">
        <v>1</v>
      </c>
      <c r="X28" s="350">
        <v>0</v>
      </c>
      <c r="Y28" s="350">
        <v>0</v>
      </c>
      <c r="Z28" s="350">
        <v>2</v>
      </c>
      <c r="AA28" s="350">
        <v>8</v>
      </c>
      <c r="AB28" s="350">
        <v>0</v>
      </c>
      <c r="AC28" s="350">
        <v>0</v>
      </c>
    </row>
    <row r="29" spans="1:29" s="54" customFormat="1" ht="15.75" customHeight="1">
      <c r="A29" s="529" t="s">
        <v>385</v>
      </c>
      <c r="B29" s="522" t="s">
        <v>115</v>
      </c>
      <c r="C29" s="112" t="s">
        <v>116</v>
      </c>
      <c r="D29" s="36">
        <f>D32+D35+D38+D41+D44+D47+'18(續10)'!D5+'18(續10)'!D8+'18(續10)'!D11+'18(續10)'!D14</f>
        <v>1426</v>
      </c>
      <c r="E29" s="36">
        <f>E32+E35+E38+E41+E44+E47+'18(續10)'!E5+'18(續10)'!E8+'18(續10)'!E11+'18(續10)'!E14</f>
        <v>1426</v>
      </c>
      <c r="F29" s="36">
        <v>0</v>
      </c>
      <c r="G29" s="36">
        <f>(D32*G32+D35*G35+D38*G38+D41*G41+D44*G44+D47*G47+'18(續10)'!D5*'18(續10)'!G5+'18(續10)'!D8*'18(續10)'!G8+'18(續10)'!D11*'18(續10)'!G11+'18(續10)'!D14*'18(續10)'!G14)/D29</f>
        <v>30.10273492286115</v>
      </c>
      <c r="H29" s="36"/>
      <c r="I29" s="36"/>
      <c r="J29" s="36"/>
      <c r="K29" s="36"/>
      <c r="L29" s="36"/>
      <c r="M29" s="36"/>
      <c r="N29" s="36"/>
      <c r="O29" s="36"/>
      <c r="P29" s="36"/>
      <c r="Q29" s="36">
        <f>Q32+Q35+Q38+Q41+Q44+Q47+'18(續10)'!Q5+'18(續10)'!Q8+'18(續10)'!Q11+'18(續10)'!Q14</f>
        <v>0</v>
      </c>
      <c r="R29" s="36">
        <f>R32+R35+R38+R41+R44+R47+'18(續10)'!R5+'18(續10)'!R8+'18(續10)'!R11+'18(續10)'!R14</f>
        <v>156</v>
      </c>
      <c r="S29" s="36">
        <f>S32+S35+S38+S41+S44+S47+'18(續10)'!S5+'18(續10)'!S8+'18(續10)'!S11+'18(續10)'!S14</f>
        <v>580</v>
      </c>
      <c r="T29" s="36">
        <f>T32+T35+T38+T41+T44+T47+'18(續10)'!T5+'18(續10)'!T8+'18(續10)'!T11+'18(續10)'!T14</f>
        <v>375</v>
      </c>
      <c r="U29" s="36">
        <f>U32+U35+U38+U41+U44+U47+'18(續10)'!U5+'18(續10)'!U8+'18(續10)'!U11+'18(續10)'!U14</f>
        <v>173</v>
      </c>
      <c r="V29" s="36">
        <f>V32+V35+V38+V41+V44+V47+'18(續10)'!V5+'18(續10)'!V8+'18(續10)'!V11+'18(續10)'!V14</f>
        <v>93</v>
      </c>
      <c r="W29" s="36">
        <f>W32+W35+W38+W41+W44+W47+'18(續10)'!W5+'18(續10)'!W8+'18(續10)'!W11+'18(續10)'!W14</f>
        <v>40</v>
      </c>
      <c r="X29" s="36">
        <f>X32+X35+X38+X41+X44+X47+'18(續10)'!X5+'18(續10)'!X8+'18(續10)'!X11+'18(續10)'!X14</f>
        <v>8</v>
      </c>
      <c r="Y29" s="36">
        <f>Y32+Y35+Y38+Y41+Y44+Y47+'18(續10)'!Y5+'18(續10)'!Y8+'18(續10)'!Y11+'18(續10)'!Y14</f>
        <v>1</v>
      </c>
      <c r="Z29" s="36">
        <f>Z32+Z35+Z38+Z41+Z44+Z47+'18(續10)'!Z5+'18(續10)'!Z8+'18(續10)'!Z11+'18(續10)'!Z14</f>
        <v>54</v>
      </c>
      <c r="AA29" s="36">
        <f>AA32+AA35+AA38+AA41+AA44+AA47+'18(續10)'!AA5+'18(續10)'!AA8+'18(續10)'!AA11+'18(續10)'!AA14</f>
        <v>1122</v>
      </c>
      <c r="AB29" s="36">
        <f>AB32+AB35+AB38+AB41+AB44+AB47+'18(續10)'!AB5+'18(續10)'!AB8+'18(續10)'!AB11+'18(續10)'!AB14</f>
        <v>248</v>
      </c>
      <c r="AC29" s="36">
        <f>AC32+AC35+AC38+AC41+AC44+AC47+'18(續10)'!AC5+'18(續10)'!AC8+'18(續10)'!AC11+'18(續10)'!AC14</f>
        <v>2</v>
      </c>
    </row>
    <row r="30" spans="1:29" s="54" customFormat="1" ht="15.75" customHeight="1">
      <c r="A30" s="530"/>
      <c r="B30" s="526"/>
      <c r="C30" s="79" t="s">
        <v>34</v>
      </c>
      <c r="D30" s="6">
        <f>D33+D36+D39+D42+D45+D48+'18(續10)'!D6+'18(續10)'!D9+'18(續10)'!D12+'18(續10)'!D15</f>
        <v>686</v>
      </c>
      <c r="E30" s="6">
        <f>E33+E36+E39+E42+E45+E48+'18(續10)'!E6+'18(續10)'!E9+'18(續10)'!E12+'18(續10)'!E15</f>
        <v>686</v>
      </c>
      <c r="F30" s="38">
        <v>0</v>
      </c>
      <c r="G30" s="6">
        <f>(D33*G33+D36*G36+D39*G39+D42*G42+D45*G45+D48*G48+'18(續10)'!D6*'18(續10)'!G6+'18(續10)'!D9*'18(續10)'!G9+'18(續10)'!D12*'18(續10)'!G12+'18(續10)'!D15*'18(續10)'!G15)/D30</f>
        <v>31.15597667638484</v>
      </c>
      <c r="H30" s="6"/>
      <c r="I30" s="6"/>
      <c r="J30" s="6"/>
      <c r="K30" s="6"/>
      <c r="L30" s="6"/>
      <c r="M30" s="6"/>
      <c r="N30" s="6"/>
      <c r="O30" s="6"/>
      <c r="P30" s="6"/>
      <c r="Q30" s="6">
        <f>Q33+Q36+Q39+Q42+Q45+Q48+'18(續10)'!Q6+'18(續10)'!Q9+'18(續10)'!Q12+'18(續10)'!Q15</f>
        <v>0</v>
      </c>
      <c r="R30" s="6">
        <f>R33+R36+R39+R42+R45+R48+'18(續10)'!R6+'18(續10)'!R9+'18(續10)'!R12+'18(續10)'!R15</f>
        <v>44</v>
      </c>
      <c r="S30" s="6">
        <f>S33+S36+S39+S42+S45+S48+'18(續10)'!S6+'18(續10)'!S9+'18(續10)'!S12+'18(續10)'!S15</f>
        <v>248</v>
      </c>
      <c r="T30" s="6">
        <f>T33+T36+T39+T42+T45+T48+'18(續10)'!T6+'18(續10)'!T9+'18(續10)'!T12+'18(續10)'!T15</f>
        <v>219</v>
      </c>
      <c r="U30" s="6">
        <f>U33+U36+U39+U42+U45+U48+'18(續10)'!U6+'18(續10)'!U9+'18(續10)'!U12+'18(續10)'!U15</f>
        <v>85</v>
      </c>
      <c r="V30" s="6">
        <f>V33+V36+V39+V42+V45+V48+'18(續10)'!V6+'18(續10)'!V9+'18(續10)'!V12+'18(續10)'!V15</f>
        <v>53</v>
      </c>
      <c r="W30" s="6">
        <f>W33+W36+W39+W42+W45+W48+'18(續10)'!W6+'18(續10)'!W9+'18(續10)'!W12+'18(續10)'!W15</f>
        <v>30</v>
      </c>
      <c r="X30" s="6">
        <f>X33+X36+X39+X42+X45+X48+'18(續10)'!X6+'18(續10)'!X9+'18(續10)'!X12+'18(續10)'!X15</f>
        <v>6</v>
      </c>
      <c r="Y30" s="6">
        <f>Y33+Y36+Y39+Y42+Y45+Y48+'18(續10)'!Y6+'18(續10)'!Y9+'18(續10)'!Y12+'18(續10)'!Y15</f>
        <v>1</v>
      </c>
      <c r="Z30" s="6">
        <f>Z33+Z36+Z39+Z42+Z45+Z48+'18(續10)'!Z6+'18(續10)'!Z9+'18(續10)'!Z12+'18(續10)'!Z15</f>
        <v>35</v>
      </c>
      <c r="AA30" s="6">
        <f>AA33+AA36+AA39+AA42+AA45+AA48+'18(續10)'!AA6+'18(續10)'!AA9+'18(續10)'!AA12+'18(續10)'!AA15</f>
        <v>531</v>
      </c>
      <c r="AB30" s="6">
        <f>AB33+AB36+AB39+AB42+AB45+AB48+'18(續10)'!AB6+'18(續10)'!AB9+'18(續10)'!AB12+'18(續10)'!AB15</f>
        <v>118</v>
      </c>
      <c r="AC30" s="6">
        <f>AC33+AC36+AC39+AC42+AC45+AC48+'18(續10)'!AC6+'18(續10)'!AC9+'18(續10)'!AC12+'18(續10)'!AC15</f>
        <v>2</v>
      </c>
    </row>
    <row r="31" spans="1:29" s="54" customFormat="1" ht="15.75" customHeight="1">
      <c r="A31" s="530"/>
      <c r="B31" s="526"/>
      <c r="C31" s="79" t="s">
        <v>35</v>
      </c>
      <c r="D31" s="6">
        <f>D34+D37+D40+D43+D46+D49+'18(續10)'!D7+'18(續10)'!D10+'18(續10)'!D13+'18(續10)'!D16</f>
        <v>740</v>
      </c>
      <c r="E31" s="6">
        <f>E34+E37+E40+E43+E46+E49+'18(續10)'!E7+'18(續10)'!E10+'18(續10)'!E13+'18(續10)'!E16</f>
        <v>740</v>
      </c>
      <c r="F31" s="38">
        <v>0</v>
      </c>
      <c r="G31" s="6">
        <f>(D34*G34+D37*G37+D40*G40+D43*G43+D46*G46+D49*G49+'18(續10)'!D7*'18(續10)'!G7+'18(續10)'!D10*'18(續10)'!G10+'18(續10)'!D13*'18(續10)'!G13+'18(續10)'!D16*'18(續10)'!G16)/D31</f>
        <v>29.14189189189189</v>
      </c>
      <c r="H31" s="6"/>
      <c r="I31" s="6"/>
      <c r="J31" s="6"/>
      <c r="K31" s="6"/>
      <c r="L31" s="6"/>
      <c r="M31" s="6"/>
      <c r="N31" s="6"/>
      <c r="O31" s="6"/>
      <c r="P31" s="6"/>
      <c r="Q31" s="6">
        <f>Q34+Q37+Q40+Q43+Q46+Q49+'18(續10)'!Q7+'18(續10)'!Q10+'18(續10)'!Q13+'18(續10)'!Q16</f>
        <v>0</v>
      </c>
      <c r="R31" s="6">
        <f>R34+R37+R40+R43+R46+R49+'18(續10)'!R7+'18(續10)'!R10+'18(續10)'!R13+'18(續10)'!R16</f>
        <v>112</v>
      </c>
      <c r="S31" s="6">
        <f>S34+S37+S40+S43+S46+S49+'18(續10)'!S7+'18(續10)'!S10+'18(續10)'!S13+'18(續10)'!S16</f>
        <v>332</v>
      </c>
      <c r="T31" s="6">
        <f>T34+T37+T40+T43+T46+T49+'18(續10)'!T7+'18(續10)'!T10+'18(續10)'!T13+'18(續10)'!T16</f>
        <v>156</v>
      </c>
      <c r="U31" s="6">
        <f>U34+U37+U40+U43+U46+U49+'18(續10)'!U7+'18(續10)'!U10+'18(續10)'!U13+'18(續10)'!U16</f>
        <v>88</v>
      </c>
      <c r="V31" s="6">
        <f>V34+V37+V40+V43+V46+V49+'18(續10)'!V7+'18(續10)'!V10+'18(續10)'!V13+'18(續10)'!V16</f>
        <v>40</v>
      </c>
      <c r="W31" s="6">
        <f>W34+W37+W40+W43+W46+W49+'18(續10)'!W7+'18(續10)'!W10+'18(續10)'!W13+'18(續10)'!W16</f>
        <v>10</v>
      </c>
      <c r="X31" s="6">
        <f>X34+X37+X40+X43+X46+X49+'18(續10)'!X7+'18(續10)'!X10+'18(續10)'!X13+'18(續10)'!X16</f>
        <v>2</v>
      </c>
      <c r="Y31" s="6">
        <f>Y34+Y37+Y40+Y43+Y46+Y49+'18(續10)'!Y7+'18(續10)'!Y10+'18(續10)'!Y13+'18(續10)'!Y16</f>
        <v>0</v>
      </c>
      <c r="Z31" s="6">
        <f>Z34+Z37+Z40+Z43+Z46+Z49+'18(續10)'!Z7+'18(續10)'!Z10+'18(續10)'!Z13+'18(續10)'!Z16</f>
        <v>19</v>
      </c>
      <c r="AA31" s="6">
        <f>AA34+AA37+AA40+AA43+AA46+AA49+'18(續10)'!AA7+'18(續10)'!AA10+'18(續10)'!AA13+'18(續10)'!AA16</f>
        <v>591</v>
      </c>
      <c r="AB31" s="6">
        <f>AB34+AB37+AB40+AB43+AB46+AB49+'18(續10)'!AB7+'18(續10)'!AB10+'18(續10)'!AB13+'18(續10)'!AB16</f>
        <v>130</v>
      </c>
      <c r="AC31" s="6">
        <f>AC34+AC37+AC40+AC43+AC46+AC49+'18(續10)'!AC7+'18(續10)'!AC10+'18(續10)'!AC13+'18(續10)'!AC16</f>
        <v>0</v>
      </c>
    </row>
    <row r="32" spans="1:29" s="59" customFormat="1" ht="15.75" customHeight="1">
      <c r="A32" s="530"/>
      <c r="B32" s="482" t="s">
        <v>198</v>
      </c>
      <c r="C32" s="112" t="s">
        <v>116</v>
      </c>
      <c r="D32" s="36">
        <v>145</v>
      </c>
      <c r="E32" s="36">
        <v>145</v>
      </c>
      <c r="F32" s="36">
        <v>0</v>
      </c>
      <c r="G32" s="36">
        <v>30</v>
      </c>
      <c r="H32" s="36"/>
      <c r="I32" s="36"/>
      <c r="J32" s="36"/>
      <c r="K32" s="36"/>
      <c r="L32" s="36"/>
      <c r="M32" s="36"/>
      <c r="N32" s="36"/>
      <c r="O32" s="36"/>
      <c r="P32" s="36"/>
      <c r="Q32" s="36">
        <v>0</v>
      </c>
      <c r="R32" s="36">
        <v>14</v>
      </c>
      <c r="S32" s="36">
        <v>61</v>
      </c>
      <c r="T32" s="36">
        <v>38</v>
      </c>
      <c r="U32" s="36">
        <v>23</v>
      </c>
      <c r="V32" s="36">
        <v>7</v>
      </c>
      <c r="W32" s="36">
        <v>2</v>
      </c>
      <c r="X32" s="36">
        <v>0</v>
      </c>
      <c r="Y32" s="36">
        <v>0</v>
      </c>
      <c r="Z32" s="36">
        <v>0</v>
      </c>
      <c r="AA32" s="36">
        <v>105</v>
      </c>
      <c r="AB32" s="36">
        <v>40</v>
      </c>
      <c r="AC32" s="36">
        <v>0</v>
      </c>
    </row>
    <row r="33" spans="1:29" s="59" customFormat="1" ht="15.75" customHeight="1">
      <c r="A33" s="530"/>
      <c r="B33" s="483"/>
      <c r="C33" s="79" t="s">
        <v>34</v>
      </c>
      <c r="D33" s="30">
        <v>81</v>
      </c>
      <c r="E33" s="30">
        <v>81</v>
      </c>
      <c r="F33" s="38">
        <v>0</v>
      </c>
      <c r="G33" s="30">
        <v>32</v>
      </c>
      <c r="H33" s="30"/>
      <c r="I33" s="30"/>
      <c r="J33" s="39"/>
      <c r="K33" s="38"/>
      <c r="L33" s="38"/>
      <c r="M33" s="38"/>
      <c r="N33" s="38"/>
      <c r="O33" s="38"/>
      <c r="P33" s="38"/>
      <c r="Q33" s="38">
        <v>0</v>
      </c>
      <c r="R33" s="38">
        <v>2</v>
      </c>
      <c r="S33" s="38">
        <v>29</v>
      </c>
      <c r="T33" s="41">
        <v>27</v>
      </c>
      <c r="U33" s="38">
        <v>14</v>
      </c>
      <c r="V33" s="38">
        <v>7</v>
      </c>
      <c r="W33" s="38">
        <v>2</v>
      </c>
      <c r="X33" s="38">
        <v>0</v>
      </c>
      <c r="Y33" s="38">
        <v>0</v>
      </c>
      <c r="Z33" s="38">
        <v>0</v>
      </c>
      <c r="AA33" s="38">
        <v>62</v>
      </c>
      <c r="AB33" s="38">
        <v>19</v>
      </c>
      <c r="AC33" s="38">
        <v>0</v>
      </c>
    </row>
    <row r="34" spans="1:29" s="59" customFormat="1" ht="15.75" customHeight="1">
      <c r="A34" s="530"/>
      <c r="B34" s="484"/>
      <c r="C34" s="79" t="s">
        <v>35</v>
      </c>
      <c r="D34" s="30">
        <v>64</v>
      </c>
      <c r="E34" s="30">
        <v>64</v>
      </c>
      <c r="F34" s="38">
        <v>0</v>
      </c>
      <c r="G34" s="30">
        <v>28</v>
      </c>
      <c r="H34" s="30"/>
      <c r="I34" s="30"/>
      <c r="J34" s="39"/>
      <c r="K34" s="38"/>
      <c r="L34" s="38"/>
      <c r="M34" s="38"/>
      <c r="N34" s="38"/>
      <c r="O34" s="38"/>
      <c r="P34" s="38"/>
      <c r="Q34" s="38">
        <v>0</v>
      </c>
      <c r="R34" s="38">
        <v>12</v>
      </c>
      <c r="S34" s="38">
        <v>32</v>
      </c>
      <c r="T34" s="41">
        <v>11</v>
      </c>
      <c r="U34" s="38">
        <v>9</v>
      </c>
      <c r="V34" s="38">
        <v>0</v>
      </c>
      <c r="W34" s="38">
        <v>0</v>
      </c>
      <c r="X34" s="38">
        <v>0</v>
      </c>
      <c r="Y34" s="38">
        <v>0</v>
      </c>
      <c r="Z34" s="38">
        <v>0</v>
      </c>
      <c r="AA34" s="38">
        <v>43</v>
      </c>
      <c r="AB34" s="38">
        <v>21</v>
      </c>
      <c r="AC34" s="38">
        <v>0</v>
      </c>
    </row>
    <row r="35" spans="1:29" s="59" customFormat="1" ht="15.75" customHeight="1">
      <c r="A35" s="530"/>
      <c r="B35" s="482" t="s">
        <v>199</v>
      </c>
      <c r="C35" s="112" t="s">
        <v>116</v>
      </c>
      <c r="D35" s="36">
        <v>153</v>
      </c>
      <c r="E35" s="36">
        <v>153</v>
      </c>
      <c r="F35" s="36">
        <v>0</v>
      </c>
      <c r="G35" s="36">
        <v>31</v>
      </c>
      <c r="H35" s="36"/>
      <c r="I35" s="36"/>
      <c r="J35" s="36"/>
      <c r="K35" s="36"/>
      <c r="L35" s="36"/>
      <c r="M35" s="36"/>
      <c r="N35" s="36"/>
      <c r="O35" s="36"/>
      <c r="P35" s="36"/>
      <c r="Q35" s="36">
        <v>0</v>
      </c>
      <c r="R35" s="36">
        <v>17</v>
      </c>
      <c r="S35" s="36">
        <v>54</v>
      </c>
      <c r="T35" s="36">
        <v>32</v>
      </c>
      <c r="U35" s="36">
        <v>28</v>
      </c>
      <c r="V35" s="36">
        <v>17</v>
      </c>
      <c r="W35" s="36">
        <v>5</v>
      </c>
      <c r="X35" s="36">
        <v>0</v>
      </c>
      <c r="Y35" s="36">
        <v>0</v>
      </c>
      <c r="Z35" s="36">
        <v>0</v>
      </c>
      <c r="AA35" s="36">
        <v>107</v>
      </c>
      <c r="AB35" s="36">
        <v>46</v>
      </c>
      <c r="AC35" s="36">
        <v>0</v>
      </c>
    </row>
    <row r="36" spans="1:29" s="59" customFormat="1" ht="15.75" customHeight="1">
      <c r="A36" s="530"/>
      <c r="B36" s="483"/>
      <c r="C36" s="79" t="s">
        <v>34</v>
      </c>
      <c r="D36" s="30">
        <v>72</v>
      </c>
      <c r="E36" s="30">
        <v>72</v>
      </c>
      <c r="F36" s="38">
        <v>0</v>
      </c>
      <c r="G36" s="30">
        <v>33</v>
      </c>
      <c r="H36" s="30"/>
      <c r="I36" s="30"/>
      <c r="J36" s="39"/>
      <c r="K36" s="38"/>
      <c r="L36" s="38"/>
      <c r="M36" s="38"/>
      <c r="N36" s="38"/>
      <c r="O36" s="38"/>
      <c r="P36" s="38"/>
      <c r="Q36" s="38">
        <v>0</v>
      </c>
      <c r="R36" s="38">
        <v>6</v>
      </c>
      <c r="S36" s="38">
        <v>19</v>
      </c>
      <c r="T36" s="41">
        <v>17</v>
      </c>
      <c r="U36" s="38">
        <v>15</v>
      </c>
      <c r="V36" s="38">
        <v>11</v>
      </c>
      <c r="W36" s="38">
        <v>4</v>
      </c>
      <c r="X36" s="38">
        <v>0</v>
      </c>
      <c r="Y36" s="38">
        <v>0</v>
      </c>
      <c r="Z36" s="38">
        <v>0</v>
      </c>
      <c r="AA36" s="38">
        <v>48</v>
      </c>
      <c r="AB36" s="38">
        <v>24</v>
      </c>
      <c r="AC36" s="38">
        <v>0</v>
      </c>
    </row>
    <row r="37" spans="1:29" s="59" customFormat="1" ht="15.75" customHeight="1">
      <c r="A37" s="530"/>
      <c r="B37" s="484"/>
      <c r="C37" s="79" t="s">
        <v>35</v>
      </c>
      <c r="D37" s="30">
        <v>81</v>
      </c>
      <c r="E37" s="30">
        <v>81</v>
      </c>
      <c r="F37" s="38">
        <v>0</v>
      </c>
      <c r="G37" s="30">
        <v>30</v>
      </c>
      <c r="H37" s="30"/>
      <c r="I37" s="30"/>
      <c r="J37" s="39"/>
      <c r="K37" s="38"/>
      <c r="L37" s="38"/>
      <c r="M37" s="38"/>
      <c r="N37" s="38"/>
      <c r="O37" s="38"/>
      <c r="P37" s="38"/>
      <c r="Q37" s="38">
        <v>0</v>
      </c>
      <c r="R37" s="38">
        <v>11</v>
      </c>
      <c r="S37" s="38">
        <v>35</v>
      </c>
      <c r="T37" s="41">
        <v>15</v>
      </c>
      <c r="U37" s="38">
        <v>13</v>
      </c>
      <c r="V37" s="38">
        <v>6</v>
      </c>
      <c r="W37" s="38">
        <v>1</v>
      </c>
      <c r="X37" s="38">
        <v>0</v>
      </c>
      <c r="Y37" s="38">
        <v>0</v>
      </c>
      <c r="Z37" s="38">
        <v>0</v>
      </c>
      <c r="AA37" s="38">
        <v>59</v>
      </c>
      <c r="AB37" s="38">
        <v>22</v>
      </c>
      <c r="AC37" s="38">
        <v>0</v>
      </c>
    </row>
    <row r="38" spans="1:29" s="56" customFormat="1" ht="15.75" customHeight="1">
      <c r="A38" s="530"/>
      <c r="B38" s="482" t="s">
        <v>201</v>
      </c>
      <c r="C38" s="112" t="s">
        <v>116</v>
      </c>
      <c r="D38" s="36">
        <v>167</v>
      </c>
      <c r="E38" s="36">
        <v>167</v>
      </c>
      <c r="F38" s="36">
        <v>0</v>
      </c>
      <c r="G38" s="36">
        <v>30</v>
      </c>
      <c r="H38" s="36"/>
      <c r="I38" s="36"/>
      <c r="J38" s="36"/>
      <c r="K38" s="36"/>
      <c r="L38" s="36"/>
      <c r="M38" s="36"/>
      <c r="N38" s="36"/>
      <c r="O38" s="36"/>
      <c r="P38" s="36"/>
      <c r="Q38" s="36">
        <v>0</v>
      </c>
      <c r="R38" s="36">
        <v>14</v>
      </c>
      <c r="S38" s="36">
        <v>71</v>
      </c>
      <c r="T38" s="36">
        <v>47</v>
      </c>
      <c r="U38" s="36">
        <v>16</v>
      </c>
      <c r="V38" s="36">
        <v>12</v>
      </c>
      <c r="W38" s="36">
        <v>5</v>
      </c>
      <c r="X38" s="36">
        <v>2</v>
      </c>
      <c r="Y38" s="36">
        <v>0</v>
      </c>
      <c r="Z38" s="36">
        <v>2</v>
      </c>
      <c r="AA38" s="36">
        <v>128</v>
      </c>
      <c r="AB38" s="36">
        <v>36</v>
      </c>
      <c r="AC38" s="36">
        <v>1</v>
      </c>
    </row>
    <row r="39" spans="1:29" s="56" customFormat="1" ht="15.75" customHeight="1">
      <c r="A39" s="534" t="s">
        <v>387</v>
      </c>
      <c r="B39" s="483"/>
      <c r="C39" s="79" t="s">
        <v>34</v>
      </c>
      <c r="D39" s="30">
        <v>73</v>
      </c>
      <c r="E39" s="30">
        <v>73</v>
      </c>
      <c r="F39" s="30">
        <v>0</v>
      </c>
      <c r="G39" s="30">
        <v>31</v>
      </c>
      <c r="H39" s="30"/>
      <c r="I39" s="30"/>
      <c r="J39" s="30"/>
      <c r="K39" s="30"/>
      <c r="L39" s="30"/>
      <c r="M39" s="30"/>
      <c r="N39" s="30"/>
      <c r="O39" s="30"/>
      <c r="P39" s="30"/>
      <c r="Q39" s="30">
        <v>0</v>
      </c>
      <c r="R39" s="30">
        <v>5</v>
      </c>
      <c r="S39" s="30">
        <v>26</v>
      </c>
      <c r="T39" s="30">
        <v>23</v>
      </c>
      <c r="U39" s="38">
        <v>7</v>
      </c>
      <c r="V39" s="38">
        <v>7</v>
      </c>
      <c r="W39" s="38">
        <v>4</v>
      </c>
      <c r="X39" s="38">
        <v>1</v>
      </c>
      <c r="Y39" s="38">
        <v>0</v>
      </c>
      <c r="Z39" s="38">
        <v>1</v>
      </c>
      <c r="AA39" s="38">
        <v>55</v>
      </c>
      <c r="AB39" s="38">
        <v>16</v>
      </c>
      <c r="AC39" s="38">
        <v>1</v>
      </c>
    </row>
    <row r="40" spans="1:29" s="56" customFormat="1" ht="15.75" customHeight="1">
      <c r="A40" s="534"/>
      <c r="B40" s="484"/>
      <c r="C40" s="79" t="s">
        <v>35</v>
      </c>
      <c r="D40" s="30">
        <v>94</v>
      </c>
      <c r="E40" s="30">
        <v>94</v>
      </c>
      <c r="F40" s="30">
        <v>0</v>
      </c>
      <c r="G40" s="30">
        <v>29</v>
      </c>
      <c r="H40" s="30"/>
      <c r="I40" s="30"/>
      <c r="J40" s="30"/>
      <c r="K40" s="30"/>
      <c r="L40" s="30"/>
      <c r="M40" s="30"/>
      <c r="N40" s="30"/>
      <c r="O40" s="30"/>
      <c r="P40" s="30"/>
      <c r="Q40" s="30">
        <v>0</v>
      </c>
      <c r="R40" s="30">
        <v>9</v>
      </c>
      <c r="S40" s="30">
        <v>45</v>
      </c>
      <c r="T40" s="30">
        <v>24</v>
      </c>
      <c r="U40" s="38">
        <v>9</v>
      </c>
      <c r="V40" s="38">
        <v>5</v>
      </c>
      <c r="W40" s="38">
        <v>1</v>
      </c>
      <c r="X40" s="38">
        <v>1</v>
      </c>
      <c r="Y40" s="38">
        <v>0</v>
      </c>
      <c r="Z40" s="38">
        <v>1</v>
      </c>
      <c r="AA40" s="38">
        <v>73</v>
      </c>
      <c r="AB40" s="38">
        <v>20</v>
      </c>
      <c r="AC40" s="38">
        <v>0</v>
      </c>
    </row>
    <row r="41" spans="1:29" s="56" customFormat="1" ht="15.75" customHeight="1">
      <c r="A41" s="534"/>
      <c r="B41" s="482" t="s">
        <v>202</v>
      </c>
      <c r="C41" s="112" t="s">
        <v>116</v>
      </c>
      <c r="D41" s="36">
        <v>130</v>
      </c>
      <c r="E41" s="36">
        <v>130</v>
      </c>
      <c r="F41" s="36">
        <v>0</v>
      </c>
      <c r="G41" s="36">
        <v>29</v>
      </c>
      <c r="H41" s="36"/>
      <c r="I41" s="36"/>
      <c r="J41" s="36"/>
      <c r="K41" s="36"/>
      <c r="L41" s="36"/>
      <c r="M41" s="36"/>
      <c r="N41" s="36"/>
      <c r="O41" s="36"/>
      <c r="P41" s="36"/>
      <c r="Q41" s="36">
        <v>0</v>
      </c>
      <c r="R41" s="36">
        <v>14</v>
      </c>
      <c r="S41" s="36">
        <v>52</v>
      </c>
      <c r="T41" s="36">
        <v>34</v>
      </c>
      <c r="U41" s="36">
        <v>20</v>
      </c>
      <c r="V41" s="36">
        <v>10</v>
      </c>
      <c r="W41" s="36">
        <v>0</v>
      </c>
      <c r="X41" s="36">
        <v>0</v>
      </c>
      <c r="Y41" s="36">
        <v>0</v>
      </c>
      <c r="Z41" s="36">
        <v>1</v>
      </c>
      <c r="AA41" s="36">
        <v>102</v>
      </c>
      <c r="AB41" s="36">
        <v>27</v>
      </c>
      <c r="AC41" s="36">
        <v>0</v>
      </c>
    </row>
    <row r="42" spans="1:29" s="56" customFormat="1" ht="15.75" customHeight="1">
      <c r="A42" s="534"/>
      <c r="B42" s="483"/>
      <c r="C42" s="79" t="s">
        <v>34</v>
      </c>
      <c r="D42" s="30">
        <v>57</v>
      </c>
      <c r="E42" s="30">
        <v>57</v>
      </c>
      <c r="F42" s="39">
        <v>0</v>
      </c>
      <c r="G42" s="38">
        <v>30</v>
      </c>
      <c r="H42" s="38"/>
      <c r="I42" s="38"/>
      <c r="J42" s="38"/>
      <c r="K42" s="38"/>
      <c r="L42" s="38"/>
      <c r="M42" s="38"/>
      <c r="N42" s="38"/>
      <c r="O42" s="38"/>
      <c r="P42" s="39"/>
      <c r="Q42" s="39">
        <v>0</v>
      </c>
      <c r="R42" s="39">
        <v>3</v>
      </c>
      <c r="S42" s="39">
        <v>23</v>
      </c>
      <c r="T42" s="30">
        <v>18</v>
      </c>
      <c r="U42" s="38">
        <v>9</v>
      </c>
      <c r="V42" s="38">
        <v>4</v>
      </c>
      <c r="W42" s="38">
        <v>0</v>
      </c>
      <c r="X42" s="38">
        <v>0</v>
      </c>
      <c r="Y42" s="38">
        <v>0</v>
      </c>
      <c r="Z42" s="38">
        <v>1</v>
      </c>
      <c r="AA42" s="38">
        <v>44</v>
      </c>
      <c r="AB42" s="38">
        <v>12</v>
      </c>
      <c r="AC42" s="38">
        <v>0</v>
      </c>
    </row>
    <row r="43" spans="1:29" s="56" customFormat="1" ht="15.75" customHeight="1">
      <c r="A43" s="534"/>
      <c r="B43" s="484"/>
      <c r="C43" s="79" t="s">
        <v>35</v>
      </c>
      <c r="D43" s="30">
        <v>73</v>
      </c>
      <c r="E43" s="30">
        <v>73</v>
      </c>
      <c r="F43" s="39">
        <v>0</v>
      </c>
      <c r="G43" s="38">
        <v>29</v>
      </c>
      <c r="H43" s="38"/>
      <c r="I43" s="38"/>
      <c r="J43" s="38"/>
      <c r="K43" s="38"/>
      <c r="L43" s="38"/>
      <c r="M43" s="38"/>
      <c r="N43" s="38"/>
      <c r="O43" s="38"/>
      <c r="P43" s="39"/>
      <c r="Q43" s="39">
        <v>0</v>
      </c>
      <c r="R43" s="39">
        <v>11</v>
      </c>
      <c r="S43" s="39">
        <v>29</v>
      </c>
      <c r="T43" s="30">
        <v>16</v>
      </c>
      <c r="U43" s="38">
        <v>11</v>
      </c>
      <c r="V43" s="38">
        <v>6</v>
      </c>
      <c r="W43" s="38">
        <v>0</v>
      </c>
      <c r="X43" s="38">
        <v>0</v>
      </c>
      <c r="Y43" s="38">
        <v>0</v>
      </c>
      <c r="Z43" s="38">
        <v>0</v>
      </c>
      <c r="AA43" s="38">
        <v>58</v>
      </c>
      <c r="AB43" s="38">
        <v>15</v>
      </c>
      <c r="AC43" s="38">
        <v>0</v>
      </c>
    </row>
    <row r="44" spans="1:29" s="56" customFormat="1" ht="15.75" customHeight="1">
      <c r="A44" s="534"/>
      <c r="B44" s="482" t="s">
        <v>203</v>
      </c>
      <c r="C44" s="112" t="s">
        <v>116</v>
      </c>
      <c r="D44" s="36">
        <v>139</v>
      </c>
      <c r="E44" s="36">
        <v>139</v>
      </c>
      <c r="F44" s="36">
        <v>0</v>
      </c>
      <c r="G44" s="36">
        <v>29.5</v>
      </c>
      <c r="H44" s="36"/>
      <c r="I44" s="36"/>
      <c r="J44" s="36"/>
      <c r="K44" s="36"/>
      <c r="L44" s="36"/>
      <c r="M44" s="36"/>
      <c r="N44" s="36"/>
      <c r="O44" s="36"/>
      <c r="P44" s="36"/>
      <c r="Q44" s="36">
        <v>0</v>
      </c>
      <c r="R44" s="36">
        <v>14</v>
      </c>
      <c r="S44" s="36">
        <v>59</v>
      </c>
      <c r="T44" s="36">
        <v>39</v>
      </c>
      <c r="U44" s="36">
        <v>15</v>
      </c>
      <c r="V44" s="36">
        <v>9</v>
      </c>
      <c r="W44" s="36">
        <v>3</v>
      </c>
      <c r="X44" s="36">
        <v>0</v>
      </c>
      <c r="Y44" s="36">
        <v>0</v>
      </c>
      <c r="Z44" s="36">
        <v>2</v>
      </c>
      <c r="AA44" s="36">
        <v>122</v>
      </c>
      <c r="AB44" s="36">
        <v>15</v>
      </c>
      <c r="AC44" s="36">
        <v>0</v>
      </c>
    </row>
    <row r="45" spans="1:29" s="56" customFormat="1" ht="15.75" customHeight="1">
      <c r="A45" s="537"/>
      <c r="B45" s="483"/>
      <c r="C45" s="79" t="s">
        <v>34</v>
      </c>
      <c r="D45" s="6">
        <v>76</v>
      </c>
      <c r="E45" s="6">
        <v>76</v>
      </c>
      <c r="F45" s="6">
        <v>0</v>
      </c>
      <c r="G45" s="6">
        <v>31</v>
      </c>
      <c r="H45" s="6"/>
      <c r="I45" s="6"/>
      <c r="J45" s="6"/>
      <c r="K45" s="6"/>
      <c r="L45" s="6"/>
      <c r="M45" s="6"/>
      <c r="N45" s="6"/>
      <c r="O45" s="6"/>
      <c r="P45" s="6"/>
      <c r="Q45" s="6">
        <v>0</v>
      </c>
      <c r="R45" s="6">
        <v>4</v>
      </c>
      <c r="S45" s="6">
        <v>29</v>
      </c>
      <c r="T45" s="30">
        <v>22</v>
      </c>
      <c r="U45" s="38">
        <v>10</v>
      </c>
      <c r="V45" s="38">
        <v>9</v>
      </c>
      <c r="W45" s="38">
        <v>2</v>
      </c>
      <c r="X45" s="38">
        <v>0</v>
      </c>
      <c r="Y45" s="38">
        <v>0</v>
      </c>
      <c r="Z45" s="38">
        <v>1</v>
      </c>
      <c r="AA45" s="38">
        <v>69</v>
      </c>
      <c r="AB45" s="38">
        <v>6</v>
      </c>
      <c r="AC45" s="38">
        <v>0</v>
      </c>
    </row>
    <row r="46" spans="1:29" s="56" customFormat="1" ht="15.75" customHeight="1">
      <c r="A46" s="534"/>
      <c r="B46" s="484"/>
      <c r="C46" s="79" t="s">
        <v>35</v>
      </c>
      <c r="D46" s="6">
        <v>63</v>
      </c>
      <c r="E46" s="6">
        <v>63</v>
      </c>
      <c r="F46" s="6">
        <v>0</v>
      </c>
      <c r="G46" s="6">
        <v>28</v>
      </c>
      <c r="H46" s="6"/>
      <c r="I46" s="6"/>
      <c r="J46" s="6"/>
      <c r="K46" s="6"/>
      <c r="L46" s="6"/>
      <c r="M46" s="6"/>
      <c r="N46" s="6"/>
      <c r="O46" s="6"/>
      <c r="P46" s="6"/>
      <c r="Q46" s="6">
        <v>0</v>
      </c>
      <c r="R46" s="6">
        <v>10</v>
      </c>
      <c r="S46" s="6">
        <v>30</v>
      </c>
      <c r="T46" s="30">
        <v>17</v>
      </c>
      <c r="U46" s="38">
        <v>5</v>
      </c>
      <c r="V46" s="38">
        <v>0</v>
      </c>
      <c r="W46" s="38">
        <v>1</v>
      </c>
      <c r="X46" s="38">
        <v>0</v>
      </c>
      <c r="Y46" s="38">
        <v>0</v>
      </c>
      <c r="Z46" s="38">
        <v>1</v>
      </c>
      <c r="AA46" s="38">
        <v>53</v>
      </c>
      <c r="AB46" s="38">
        <v>9</v>
      </c>
      <c r="AC46" s="38">
        <v>0</v>
      </c>
    </row>
    <row r="47" spans="1:29" s="56" customFormat="1" ht="15.75" customHeight="1">
      <c r="A47" s="534"/>
      <c r="B47" s="482" t="s">
        <v>204</v>
      </c>
      <c r="C47" s="112" t="s">
        <v>116</v>
      </c>
      <c r="D47" s="36">
        <v>166</v>
      </c>
      <c r="E47" s="36">
        <v>166</v>
      </c>
      <c r="F47" s="36">
        <v>0</v>
      </c>
      <c r="G47" s="36">
        <v>30</v>
      </c>
      <c r="H47" s="36"/>
      <c r="I47" s="36"/>
      <c r="J47" s="36"/>
      <c r="K47" s="36"/>
      <c r="L47" s="36"/>
      <c r="M47" s="36"/>
      <c r="N47" s="36"/>
      <c r="O47" s="36"/>
      <c r="P47" s="36"/>
      <c r="Q47" s="36">
        <v>0</v>
      </c>
      <c r="R47" s="36">
        <v>21</v>
      </c>
      <c r="S47" s="36">
        <v>68</v>
      </c>
      <c r="T47" s="36">
        <v>42</v>
      </c>
      <c r="U47" s="36">
        <v>17</v>
      </c>
      <c r="V47" s="36">
        <v>12</v>
      </c>
      <c r="W47" s="36">
        <v>4</v>
      </c>
      <c r="X47" s="36">
        <v>2</v>
      </c>
      <c r="Y47" s="36">
        <v>0</v>
      </c>
      <c r="Z47" s="36">
        <v>1</v>
      </c>
      <c r="AA47" s="36">
        <v>139</v>
      </c>
      <c r="AB47" s="36">
        <v>25</v>
      </c>
      <c r="AC47" s="36">
        <v>1</v>
      </c>
    </row>
    <row r="48" spans="1:29" s="56" customFormat="1" ht="15.75" customHeight="1">
      <c r="A48" s="534"/>
      <c r="B48" s="483"/>
      <c r="C48" s="79" t="s">
        <v>34</v>
      </c>
      <c r="D48" s="6">
        <v>74</v>
      </c>
      <c r="E48" s="6">
        <v>74</v>
      </c>
      <c r="F48" s="6">
        <v>0</v>
      </c>
      <c r="G48" s="6">
        <v>31</v>
      </c>
      <c r="H48" s="6"/>
      <c r="I48" s="6"/>
      <c r="J48" s="6"/>
      <c r="K48" s="6"/>
      <c r="L48" s="6"/>
      <c r="M48" s="6"/>
      <c r="N48" s="6"/>
      <c r="O48" s="6"/>
      <c r="P48" s="6"/>
      <c r="Q48" s="6">
        <v>0</v>
      </c>
      <c r="R48" s="6">
        <v>5</v>
      </c>
      <c r="S48" s="6">
        <v>23</v>
      </c>
      <c r="T48" s="6">
        <v>30</v>
      </c>
      <c r="U48" s="6">
        <v>5</v>
      </c>
      <c r="V48" s="6">
        <v>6</v>
      </c>
      <c r="W48" s="6">
        <v>4</v>
      </c>
      <c r="X48" s="6">
        <v>1</v>
      </c>
      <c r="Y48" s="6">
        <v>0</v>
      </c>
      <c r="Z48" s="6">
        <v>0</v>
      </c>
      <c r="AA48" s="6">
        <v>64</v>
      </c>
      <c r="AB48" s="6">
        <v>9</v>
      </c>
      <c r="AC48" s="6">
        <v>1</v>
      </c>
    </row>
    <row r="49" spans="1:29" s="56" customFormat="1" ht="15.75" customHeight="1">
      <c r="A49" s="534"/>
      <c r="B49" s="484"/>
      <c r="C49" s="79" t="s">
        <v>35</v>
      </c>
      <c r="D49" s="6">
        <v>92</v>
      </c>
      <c r="E49" s="6">
        <v>92</v>
      </c>
      <c r="F49" s="6">
        <v>0</v>
      </c>
      <c r="G49" s="6">
        <v>29</v>
      </c>
      <c r="H49" s="6"/>
      <c r="I49" s="6"/>
      <c r="J49" s="6"/>
      <c r="K49" s="6"/>
      <c r="L49" s="6"/>
      <c r="M49" s="6"/>
      <c r="N49" s="6"/>
      <c r="O49" s="6"/>
      <c r="P49" s="6"/>
      <c r="Q49" s="6">
        <v>0</v>
      </c>
      <c r="R49" s="6">
        <v>16</v>
      </c>
      <c r="S49" s="6">
        <v>45</v>
      </c>
      <c r="T49" s="6">
        <v>12</v>
      </c>
      <c r="U49" s="6">
        <v>12</v>
      </c>
      <c r="V49" s="6">
        <v>6</v>
      </c>
      <c r="W49" s="6">
        <v>0</v>
      </c>
      <c r="X49" s="6">
        <v>1</v>
      </c>
      <c r="Y49" s="6">
        <v>0</v>
      </c>
      <c r="Z49" s="6">
        <v>1</v>
      </c>
      <c r="AA49" s="6">
        <v>75</v>
      </c>
      <c r="AB49" s="6">
        <v>16</v>
      </c>
      <c r="AC49" s="6">
        <v>0</v>
      </c>
    </row>
    <row r="51" spans="1:29" ht="15.75">
      <c r="A51" s="467" t="str">
        <f>"-"&amp;Sheet1!D11&amp;"-"</f>
        <v>-84-</v>
      </c>
      <c r="B51" s="467"/>
      <c r="C51" s="467"/>
      <c r="D51" s="467"/>
      <c r="E51" s="467"/>
      <c r="F51" s="467"/>
      <c r="G51" s="467"/>
      <c r="H51" s="467"/>
      <c r="I51" s="467"/>
      <c r="J51" s="467"/>
      <c r="K51" s="467"/>
      <c r="L51" s="467"/>
      <c r="M51" s="467"/>
      <c r="N51" s="467"/>
      <c r="O51" s="467"/>
      <c r="P51" s="467"/>
      <c r="Q51" s="467"/>
      <c r="R51" s="467"/>
      <c r="S51" s="467"/>
      <c r="T51" s="467" t="str">
        <f>"-"&amp;Sheet1!E11&amp;"-"</f>
        <v>-85-</v>
      </c>
      <c r="U51" s="467"/>
      <c r="V51" s="467"/>
      <c r="W51" s="467"/>
      <c r="X51" s="467"/>
      <c r="Y51" s="467"/>
      <c r="Z51" s="467"/>
      <c r="AA51" s="467"/>
      <c r="AB51" s="467"/>
      <c r="AC51" s="467"/>
    </row>
  </sheetData>
  <sheetProtection/>
  <mergeCells count="32">
    <mergeCell ref="A51:S51"/>
    <mergeCell ref="A3:C4"/>
    <mergeCell ref="Z3:AC3"/>
    <mergeCell ref="T51:AC51"/>
    <mergeCell ref="A29:A38"/>
    <mergeCell ref="A39:A49"/>
    <mergeCell ref="B44:B46"/>
    <mergeCell ref="B47:B49"/>
    <mergeCell ref="B5:B7"/>
    <mergeCell ref="B35:B37"/>
    <mergeCell ref="B41:B43"/>
    <mergeCell ref="A17:A28"/>
    <mergeCell ref="A1:S1"/>
    <mergeCell ref="T1:AC1"/>
    <mergeCell ref="A2:R2"/>
    <mergeCell ref="T2:Z2"/>
    <mergeCell ref="AB2:AC2"/>
    <mergeCell ref="B11:B13"/>
    <mergeCell ref="B38:B40"/>
    <mergeCell ref="B32:B34"/>
    <mergeCell ref="B23:B25"/>
    <mergeCell ref="B26:B28"/>
    <mergeCell ref="G3:G4"/>
    <mergeCell ref="B29:B31"/>
    <mergeCell ref="B17:B19"/>
    <mergeCell ref="B8:B10"/>
    <mergeCell ref="Q3:S3"/>
    <mergeCell ref="A5:A16"/>
    <mergeCell ref="B14:B16"/>
    <mergeCell ref="T3:Y3"/>
    <mergeCell ref="D3:F3"/>
    <mergeCell ref="B20:B22"/>
  </mergeCells>
  <printOptions/>
  <pageMargins left="0.7086614173228347" right="0.7086614173228347" top="0.7480314960629921" bottom="0.7480314960629921" header="0.31496062992125984" footer="0.31496062992125984"/>
  <pageSetup fitToWidth="2" horizontalDpi="600" verticalDpi="600" orientation="portrait" pageOrder="overThenDown" paperSize="8" scale="130" r:id="rId1"/>
  <colBreaks count="1" manualBreakCount="1">
    <brk id="19" max="65535" man="1"/>
  </colBreaks>
</worksheet>
</file>

<file path=xl/worksheets/sheet24.xml><?xml version="1.0" encoding="utf-8"?>
<worksheet xmlns="http://schemas.openxmlformats.org/spreadsheetml/2006/main" xmlns:r="http://schemas.openxmlformats.org/officeDocument/2006/relationships">
  <dimension ref="A1:AW51"/>
  <sheetViews>
    <sheetView view="pageBreakPreview" zoomScale="60" zoomScaleNormal="70" workbookViewId="0" topLeftCell="A1">
      <selection activeCell="A1" sqref="A1:AC1"/>
    </sheetView>
  </sheetViews>
  <sheetFormatPr defaultColWidth="9.00390625" defaultRowHeight="16.5"/>
  <cols>
    <col min="1" max="1" width="7.50390625" style="18" customWidth="1"/>
    <col min="2" max="2" width="9.25390625" style="18" customWidth="1"/>
    <col min="3" max="3" width="12.50390625" style="18" customWidth="1"/>
    <col min="4" max="4" width="10.125" style="18" customWidth="1"/>
    <col min="5" max="5" width="10.625" style="18" customWidth="1"/>
    <col min="6" max="6" width="12.125" style="18" customWidth="1"/>
    <col min="7" max="7" width="7.75390625" style="18" customWidth="1"/>
    <col min="8" max="8" width="8.25390625" style="18" hidden="1" customWidth="1"/>
    <col min="9" max="9" width="7.625" style="18" hidden="1" customWidth="1"/>
    <col min="10" max="16" width="8.00390625" style="18" hidden="1" customWidth="1"/>
    <col min="17" max="25" width="9.125" style="18" customWidth="1"/>
    <col min="26" max="27" width="9.625" style="18" customWidth="1"/>
    <col min="28" max="29" width="10.125" style="18" customWidth="1"/>
    <col min="30" max="16384" width="9.00390625" style="18" customWidth="1"/>
  </cols>
  <sheetData>
    <row r="1" spans="1:38" s="22" customFormat="1" ht="19.5" customHeight="1">
      <c r="A1" s="501" t="s">
        <v>415</v>
      </c>
      <c r="B1" s="501"/>
      <c r="C1" s="501"/>
      <c r="D1" s="501"/>
      <c r="E1" s="501"/>
      <c r="F1" s="501"/>
      <c r="G1" s="501"/>
      <c r="H1" s="501"/>
      <c r="I1" s="501"/>
      <c r="J1" s="501"/>
      <c r="K1" s="501"/>
      <c r="L1" s="501"/>
      <c r="M1" s="501"/>
      <c r="N1" s="501"/>
      <c r="O1" s="501"/>
      <c r="P1" s="501"/>
      <c r="Q1" s="501"/>
      <c r="R1" s="501"/>
      <c r="S1" s="501"/>
      <c r="T1" s="502" t="s">
        <v>11</v>
      </c>
      <c r="U1" s="502"/>
      <c r="V1" s="502"/>
      <c r="W1" s="502"/>
      <c r="X1" s="502"/>
      <c r="Y1" s="502"/>
      <c r="Z1" s="502"/>
      <c r="AA1" s="502"/>
      <c r="AB1" s="502"/>
      <c r="AC1" s="502"/>
      <c r="AD1" s="141"/>
      <c r="AE1" s="141"/>
      <c r="AF1" s="141"/>
      <c r="AG1" s="141"/>
      <c r="AH1" s="141"/>
      <c r="AI1" s="141"/>
      <c r="AJ1" s="141"/>
      <c r="AK1" s="141"/>
      <c r="AL1" s="141"/>
    </row>
    <row r="2" spans="1:29" ht="15.75" customHeight="1">
      <c r="A2" s="473" t="s">
        <v>556</v>
      </c>
      <c r="B2" s="473"/>
      <c r="C2" s="473"/>
      <c r="D2" s="473"/>
      <c r="E2" s="473"/>
      <c r="F2" s="473"/>
      <c r="G2" s="473"/>
      <c r="H2" s="473"/>
      <c r="I2" s="473"/>
      <c r="J2" s="473"/>
      <c r="K2" s="473"/>
      <c r="L2" s="473"/>
      <c r="M2" s="473"/>
      <c r="N2" s="473"/>
      <c r="O2" s="473"/>
      <c r="P2" s="473"/>
      <c r="Q2" s="473"/>
      <c r="R2" s="473"/>
      <c r="S2" s="142" t="s">
        <v>185</v>
      </c>
      <c r="T2" s="518" t="s">
        <v>557</v>
      </c>
      <c r="U2" s="518"/>
      <c r="V2" s="518"/>
      <c r="W2" s="518"/>
      <c r="X2" s="518"/>
      <c r="Y2" s="518"/>
      <c r="Z2" s="518"/>
      <c r="AA2" s="141"/>
      <c r="AB2" s="519" t="s">
        <v>497</v>
      </c>
      <c r="AC2" s="519"/>
    </row>
    <row r="3" spans="1:29" s="57" customFormat="1" ht="35.25" customHeight="1">
      <c r="A3" s="508"/>
      <c r="B3" s="509"/>
      <c r="C3" s="510"/>
      <c r="D3" s="490" t="s">
        <v>5</v>
      </c>
      <c r="E3" s="491"/>
      <c r="F3" s="492"/>
      <c r="G3" s="493" t="s">
        <v>100</v>
      </c>
      <c r="H3" s="108"/>
      <c r="I3" s="108"/>
      <c r="J3" s="108"/>
      <c r="K3" s="108"/>
      <c r="L3" s="108"/>
      <c r="M3" s="108"/>
      <c r="N3" s="108"/>
      <c r="O3" s="108"/>
      <c r="P3" s="108" t="s">
        <v>99</v>
      </c>
      <c r="Q3" s="490" t="s">
        <v>259</v>
      </c>
      <c r="R3" s="505"/>
      <c r="S3" s="505"/>
      <c r="T3" s="505" t="s">
        <v>258</v>
      </c>
      <c r="U3" s="505"/>
      <c r="V3" s="505"/>
      <c r="W3" s="505"/>
      <c r="X3" s="505"/>
      <c r="Y3" s="506"/>
      <c r="Z3" s="507" t="s">
        <v>222</v>
      </c>
      <c r="AA3" s="505"/>
      <c r="AB3" s="505"/>
      <c r="AC3" s="505"/>
    </row>
    <row r="4" spans="1:49" s="202" customFormat="1" ht="61.5" customHeight="1">
      <c r="A4" s="511"/>
      <c r="B4" s="511"/>
      <c r="C4" s="512"/>
      <c r="D4" s="108" t="s">
        <v>225</v>
      </c>
      <c r="E4" s="108" t="s">
        <v>223</v>
      </c>
      <c r="F4" s="108" t="s">
        <v>224</v>
      </c>
      <c r="G4" s="494"/>
      <c r="H4" s="108" t="s">
        <v>101</v>
      </c>
      <c r="I4" s="108" t="s">
        <v>102</v>
      </c>
      <c r="J4" s="104" t="s">
        <v>103</v>
      </c>
      <c r="K4" s="104" t="s">
        <v>104</v>
      </c>
      <c r="L4" s="108" t="s">
        <v>105</v>
      </c>
      <c r="M4" s="108" t="s">
        <v>106</v>
      </c>
      <c r="N4" s="108" t="s">
        <v>107</v>
      </c>
      <c r="O4" s="108" t="s">
        <v>108</v>
      </c>
      <c r="P4" s="109" t="s">
        <v>109</v>
      </c>
      <c r="Q4" s="71" t="s">
        <v>66</v>
      </c>
      <c r="R4" s="71" t="s">
        <v>67</v>
      </c>
      <c r="S4" s="71" t="s">
        <v>68</v>
      </c>
      <c r="T4" s="33" t="s">
        <v>69</v>
      </c>
      <c r="U4" s="33" t="s">
        <v>70</v>
      </c>
      <c r="V4" s="71" t="s">
        <v>71</v>
      </c>
      <c r="W4" s="71" t="s">
        <v>72</v>
      </c>
      <c r="X4" s="71" t="s">
        <v>73</v>
      </c>
      <c r="Y4" s="71" t="s">
        <v>444</v>
      </c>
      <c r="Z4" s="69" t="s">
        <v>492</v>
      </c>
      <c r="AA4" s="68" t="s">
        <v>495</v>
      </c>
      <c r="AB4" s="68" t="s">
        <v>494</v>
      </c>
      <c r="AC4" s="32" t="s">
        <v>493</v>
      </c>
      <c r="AD4" s="211"/>
      <c r="AE4" s="211"/>
      <c r="AF4" s="211"/>
      <c r="AG4" s="211"/>
      <c r="AH4" s="211"/>
      <c r="AI4" s="211"/>
      <c r="AJ4" s="211"/>
      <c r="AK4" s="211"/>
      <c r="AL4" s="211"/>
      <c r="AM4" s="211"/>
      <c r="AN4" s="211"/>
      <c r="AO4" s="211"/>
      <c r="AP4" s="211"/>
      <c r="AQ4" s="211"/>
      <c r="AR4" s="211"/>
      <c r="AS4" s="211"/>
      <c r="AT4" s="211"/>
      <c r="AU4" s="211"/>
      <c r="AV4" s="211"/>
      <c r="AW4" s="211"/>
    </row>
    <row r="5" spans="1:45" s="59" customFormat="1" ht="14.25" customHeight="1">
      <c r="A5" s="529" t="s">
        <v>388</v>
      </c>
      <c r="B5" s="482" t="s">
        <v>389</v>
      </c>
      <c r="C5" s="112" t="s">
        <v>116</v>
      </c>
      <c r="D5" s="36">
        <v>126</v>
      </c>
      <c r="E5" s="36">
        <v>126</v>
      </c>
      <c r="F5" s="36">
        <v>0</v>
      </c>
      <c r="G5" s="36">
        <v>30.5</v>
      </c>
      <c r="H5" s="36"/>
      <c r="I5" s="36"/>
      <c r="J5" s="36"/>
      <c r="K5" s="36"/>
      <c r="L5" s="36"/>
      <c r="M5" s="36"/>
      <c r="N5" s="36"/>
      <c r="O5" s="36"/>
      <c r="P5" s="36"/>
      <c r="Q5" s="36">
        <v>0</v>
      </c>
      <c r="R5" s="36">
        <v>13</v>
      </c>
      <c r="S5" s="36">
        <v>52</v>
      </c>
      <c r="T5" s="36">
        <v>30</v>
      </c>
      <c r="U5" s="36">
        <v>17</v>
      </c>
      <c r="V5" s="36">
        <v>8</v>
      </c>
      <c r="W5" s="36">
        <v>3</v>
      </c>
      <c r="X5" s="36">
        <v>2</v>
      </c>
      <c r="Y5" s="36">
        <v>1</v>
      </c>
      <c r="Z5" s="36">
        <v>10</v>
      </c>
      <c r="AA5" s="36">
        <v>89</v>
      </c>
      <c r="AB5" s="36">
        <v>27</v>
      </c>
      <c r="AC5" s="36">
        <v>0</v>
      </c>
      <c r="AD5" s="15"/>
      <c r="AE5" s="15"/>
      <c r="AF5" s="15"/>
      <c r="AG5" s="15"/>
      <c r="AH5" s="15"/>
      <c r="AI5" s="15"/>
      <c r="AJ5" s="15"/>
      <c r="AK5" s="15"/>
      <c r="AL5" s="15"/>
      <c r="AM5" s="15"/>
      <c r="AN5" s="15"/>
      <c r="AO5" s="15"/>
      <c r="AP5" s="15"/>
      <c r="AQ5" s="15"/>
      <c r="AR5" s="15"/>
      <c r="AS5" s="15"/>
    </row>
    <row r="6" spans="1:45" s="59" customFormat="1" ht="14.25" customHeight="1">
      <c r="A6" s="530"/>
      <c r="B6" s="483"/>
      <c r="C6" s="79" t="s">
        <v>34</v>
      </c>
      <c r="D6" s="6">
        <v>67</v>
      </c>
      <c r="E6" s="6">
        <v>67</v>
      </c>
      <c r="F6" s="6">
        <v>0</v>
      </c>
      <c r="G6" s="6">
        <v>31</v>
      </c>
      <c r="H6" s="6"/>
      <c r="I6" s="6"/>
      <c r="J6" s="6"/>
      <c r="K6" s="6"/>
      <c r="L6" s="6"/>
      <c r="M6" s="6"/>
      <c r="N6" s="6"/>
      <c r="O6" s="6"/>
      <c r="P6" s="6"/>
      <c r="Q6" s="6">
        <v>0</v>
      </c>
      <c r="R6" s="6">
        <v>4</v>
      </c>
      <c r="S6" s="6">
        <v>29</v>
      </c>
      <c r="T6" s="6">
        <v>18</v>
      </c>
      <c r="U6" s="6">
        <v>9</v>
      </c>
      <c r="V6" s="6">
        <v>2</v>
      </c>
      <c r="W6" s="6">
        <v>2</v>
      </c>
      <c r="X6" s="6">
        <v>2</v>
      </c>
      <c r="Y6" s="6">
        <v>1</v>
      </c>
      <c r="Z6" s="6">
        <v>8</v>
      </c>
      <c r="AA6" s="6">
        <v>46</v>
      </c>
      <c r="AB6" s="6">
        <v>13</v>
      </c>
      <c r="AC6" s="6">
        <v>0</v>
      </c>
      <c r="AD6" s="15"/>
      <c r="AE6" s="15"/>
      <c r="AF6" s="15"/>
      <c r="AG6" s="15"/>
      <c r="AH6" s="15"/>
      <c r="AI6" s="15"/>
      <c r="AJ6" s="15"/>
      <c r="AK6" s="15"/>
      <c r="AL6" s="15"/>
      <c r="AM6" s="15"/>
      <c r="AN6" s="15"/>
      <c r="AO6" s="15"/>
      <c r="AP6" s="15"/>
      <c r="AQ6" s="15"/>
      <c r="AR6" s="15"/>
      <c r="AS6" s="15"/>
    </row>
    <row r="7" spans="1:45" s="59" customFormat="1" ht="14.25" customHeight="1">
      <c r="A7" s="530"/>
      <c r="B7" s="484"/>
      <c r="C7" s="79" t="s">
        <v>35</v>
      </c>
      <c r="D7" s="6">
        <v>59</v>
      </c>
      <c r="E7" s="6">
        <v>59</v>
      </c>
      <c r="F7" s="6">
        <v>0</v>
      </c>
      <c r="G7" s="6">
        <v>30</v>
      </c>
      <c r="H7" s="6"/>
      <c r="I7" s="6"/>
      <c r="J7" s="6"/>
      <c r="K7" s="6"/>
      <c r="L7" s="6"/>
      <c r="M7" s="6"/>
      <c r="N7" s="6"/>
      <c r="O7" s="6"/>
      <c r="P7" s="6"/>
      <c r="Q7" s="6">
        <v>0</v>
      </c>
      <c r="R7" s="6">
        <v>9</v>
      </c>
      <c r="S7" s="6">
        <v>23</v>
      </c>
      <c r="T7" s="6">
        <v>12</v>
      </c>
      <c r="U7" s="6">
        <v>8</v>
      </c>
      <c r="V7" s="6">
        <v>6</v>
      </c>
      <c r="W7" s="6">
        <v>1</v>
      </c>
      <c r="X7" s="6">
        <v>0</v>
      </c>
      <c r="Y7" s="6">
        <v>0</v>
      </c>
      <c r="Z7" s="6">
        <v>2</v>
      </c>
      <c r="AA7" s="6">
        <v>43</v>
      </c>
      <c r="AB7" s="6">
        <v>14</v>
      </c>
      <c r="AC7" s="6">
        <v>0</v>
      </c>
      <c r="AD7" s="15"/>
      <c r="AE7" s="15"/>
      <c r="AF7" s="15"/>
      <c r="AG7" s="15"/>
      <c r="AH7" s="15"/>
      <c r="AI7" s="15"/>
      <c r="AJ7" s="15"/>
      <c r="AK7" s="15"/>
      <c r="AL7" s="15"/>
      <c r="AM7" s="15"/>
      <c r="AN7" s="15"/>
      <c r="AO7" s="15"/>
      <c r="AP7" s="15"/>
      <c r="AQ7" s="15"/>
      <c r="AR7" s="15"/>
      <c r="AS7" s="15"/>
    </row>
    <row r="8" spans="1:45" s="59" customFormat="1" ht="14.25" customHeight="1">
      <c r="A8" s="530"/>
      <c r="B8" s="482" t="s">
        <v>300</v>
      </c>
      <c r="C8" s="112" t="s">
        <v>116</v>
      </c>
      <c r="D8" s="36">
        <v>130</v>
      </c>
      <c r="E8" s="36">
        <v>130</v>
      </c>
      <c r="F8" s="36">
        <v>0</v>
      </c>
      <c r="G8" s="36">
        <v>31</v>
      </c>
      <c r="H8" s="36"/>
      <c r="I8" s="36"/>
      <c r="J8" s="36"/>
      <c r="K8" s="36"/>
      <c r="L8" s="36"/>
      <c r="M8" s="36"/>
      <c r="N8" s="36"/>
      <c r="O8" s="36"/>
      <c r="P8" s="36"/>
      <c r="Q8" s="36">
        <v>0</v>
      </c>
      <c r="R8" s="36">
        <v>18</v>
      </c>
      <c r="S8" s="36">
        <v>49</v>
      </c>
      <c r="T8" s="36">
        <v>34</v>
      </c>
      <c r="U8" s="36">
        <v>15</v>
      </c>
      <c r="V8" s="36">
        <v>6</v>
      </c>
      <c r="W8" s="36">
        <v>7</v>
      </c>
      <c r="X8" s="36">
        <v>1</v>
      </c>
      <c r="Y8" s="36">
        <v>0</v>
      </c>
      <c r="Z8" s="36">
        <v>11</v>
      </c>
      <c r="AA8" s="36">
        <v>109</v>
      </c>
      <c r="AB8" s="36">
        <v>10</v>
      </c>
      <c r="AC8" s="36">
        <v>0</v>
      </c>
      <c r="AD8" s="15"/>
      <c r="AE8" s="15"/>
      <c r="AF8" s="15"/>
      <c r="AG8" s="15"/>
      <c r="AH8" s="15"/>
      <c r="AI8" s="15"/>
      <c r="AJ8" s="15"/>
      <c r="AK8" s="15"/>
      <c r="AL8" s="15"/>
      <c r="AM8" s="15"/>
      <c r="AN8" s="15"/>
      <c r="AO8" s="15"/>
      <c r="AP8" s="15"/>
      <c r="AQ8" s="15"/>
      <c r="AR8" s="15"/>
      <c r="AS8" s="15"/>
    </row>
    <row r="9" spans="1:45" s="59" customFormat="1" ht="14.25" customHeight="1">
      <c r="A9" s="530"/>
      <c r="B9" s="483"/>
      <c r="C9" s="79" t="s">
        <v>34</v>
      </c>
      <c r="D9" s="6">
        <v>50</v>
      </c>
      <c r="E9" s="6">
        <v>50</v>
      </c>
      <c r="F9" s="6">
        <v>0</v>
      </c>
      <c r="G9" s="6">
        <v>31</v>
      </c>
      <c r="H9" s="6"/>
      <c r="I9" s="6"/>
      <c r="J9" s="6"/>
      <c r="K9" s="6"/>
      <c r="L9" s="6"/>
      <c r="M9" s="6"/>
      <c r="N9" s="6"/>
      <c r="O9" s="6"/>
      <c r="P9" s="6"/>
      <c r="Q9" s="6">
        <v>0</v>
      </c>
      <c r="R9" s="6">
        <v>3</v>
      </c>
      <c r="S9" s="6">
        <v>21</v>
      </c>
      <c r="T9" s="6">
        <v>17</v>
      </c>
      <c r="U9" s="6">
        <v>4</v>
      </c>
      <c r="V9" s="6">
        <v>1</v>
      </c>
      <c r="W9" s="6">
        <v>3</v>
      </c>
      <c r="X9" s="6">
        <v>1</v>
      </c>
      <c r="Y9" s="6">
        <v>0</v>
      </c>
      <c r="Z9" s="6">
        <v>6</v>
      </c>
      <c r="AA9" s="6">
        <v>38</v>
      </c>
      <c r="AB9" s="6">
        <v>6</v>
      </c>
      <c r="AC9" s="6">
        <v>0</v>
      </c>
      <c r="AD9" s="15"/>
      <c r="AE9" s="15"/>
      <c r="AF9" s="15"/>
      <c r="AG9" s="15"/>
      <c r="AH9" s="15"/>
      <c r="AI9" s="15"/>
      <c r="AJ9" s="15"/>
      <c r="AK9" s="15"/>
      <c r="AL9" s="15"/>
      <c r="AM9" s="15"/>
      <c r="AN9" s="15"/>
      <c r="AO9" s="15"/>
      <c r="AP9" s="15"/>
      <c r="AQ9" s="15"/>
      <c r="AR9" s="15"/>
      <c r="AS9" s="15"/>
    </row>
    <row r="10" spans="1:45" s="59" customFormat="1" ht="14.25" customHeight="1">
      <c r="A10" s="534" t="s">
        <v>386</v>
      </c>
      <c r="B10" s="484"/>
      <c r="C10" s="79" t="s">
        <v>35</v>
      </c>
      <c r="D10" s="6">
        <v>80</v>
      </c>
      <c r="E10" s="6">
        <v>80</v>
      </c>
      <c r="F10" s="6">
        <v>0</v>
      </c>
      <c r="G10" s="6">
        <v>31</v>
      </c>
      <c r="H10" s="6"/>
      <c r="I10" s="6"/>
      <c r="J10" s="6"/>
      <c r="K10" s="6"/>
      <c r="L10" s="6"/>
      <c r="M10" s="6"/>
      <c r="N10" s="6"/>
      <c r="O10" s="6"/>
      <c r="P10" s="6"/>
      <c r="Q10" s="6">
        <v>0</v>
      </c>
      <c r="R10" s="6">
        <v>15</v>
      </c>
      <c r="S10" s="6">
        <v>28</v>
      </c>
      <c r="T10" s="6">
        <v>17</v>
      </c>
      <c r="U10" s="6">
        <v>11</v>
      </c>
      <c r="V10" s="6">
        <v>5</v>
      </c>
      <c r="W10" s="6">
        <v>4</v>
      </c>
      <c r="X10" s="6">
        <v>0</v>
      </c>
      <c r="Y10" s="6">
        <v>0</v>
      </c>
      <c r="Z10" s="6">
        <v>5</v>
      </c>
      <c r="AA10" s="6">
        <v>71</v>
      </c>
      <c r="AB10" s="6">
        <v>4</v>
      </c>
      <c r="AC10" s="6">
        <v>0</v>
      </c>
      <c r="AD10" s="15"/>
      <c r="AE10" s="15"/>
      <c r="AF10" s="15"/>
      <c r="AG10" s="15"/>
      <c r="AH10" s="15"/>
      <c r="AI10" s="15"/>
      <c r="AJ10" s="15"/>
      <c r="AK10" s="15"/>
      <c r="AL10" s="15"/>
      <c r="AM10" s="15"/>
      <c r="AN10" s="15"/>
      <c r="AO10" s="15"/>
      <c r="AP10" s="15"/>
      <c r="AQ10" s="15"/>
      <c r="AR10" s="15"/>
      <c r="AS10" s="15"/>
    </row>
    <row r="11" spans="1:45" s="59" customFormat="1" ht="14.25" customHeight="1">
      <c r="A11" s="534"/>
      <c r="B11" s="482" t="s">
        <v>145</v>
      </c>
      <c r="C11" s="112" t="s">
        <v>116</v>
      </c>
      <c r="D11" s="36">
        <v>127</v>
      </c>
      <c r="E11" s="36">
        <v>127</v>
      </c>
      <c r="F11" s="36">
        <v>0</v>
      </c>
      <c r="G11" s="36">
        <v>30</v>
      </c>
      <c r="H11" s="36"/>
      <c r="I11" s="36"/>
      <c r="J11" s="36"/>
      <c r="K11" s="36"/>
      <c r="L11" s="36"/>
      <c r="M11" s="36"/>
      <c r="N11" s="36"/>
      <c r="O11" s="36"/>
      <c r="P11" s="36"/>
      <c r="Q11" s="36">
        <v>0</v>
      </c>
      <c r="R11" s="36">
        <v>17</v>
      </c>
      <c r="S11" s="36">
        <v>53</v>
      </c>
      <c r="T11" s="36">
        <v>33</v>
      </c>
      <c r="U11" s="36">
        <v>14</v>
      </c>
      <c r="V11" s="36">
        <v>4</v>
      </c>
      <c r="W11" s="36">
        <v>5</v>
      </c>
      <c r="X11" s="36">
        <v>1</v>
      </c>
      <c r="Y11" s="36">
        <v>0</v>
      </c>
      <c r="Z11" s="36">
        <v>11</v>
      </c>
      <c r="AA11" s="36">
        <v>103</v>
      </c>
      <c r="AB11" s="36">
        <v>13</v>
      </c>
      <c r="AC11" s="36">
        <v>0</v>
      </c>
      <c r="AD11" s="15"/>
      <c r="AE11" s="15"/>
      <c r="AF11" s="15"/>
      <c r="AG11" s="15"/>
      <c r="AH11" s="15"/>
      <c r="AI11" s="15"/>
      <c r="AJ11" s="15"/>
      <c r="AK11" s="15"/>
      <c r="AL11" s="15"/>
      <c r="AM11" s="15"/>
      <c r="AN11" s="15"/>
      <c r="AO11" s="15"/>
      <c r="AP11" s="15"/>
      <c r="AQ11" s="15"/>
      <c r="AR11" s="15"/>
      <c r="AS11" s="15"/>
    </row>
    <row r="12" spans="1:45" s="59" customFormat="1" ht="14.25" customHeight="1">
      <c r="A12" s="534"/>
      <c r="B12" s="483"/>
      <c r="C12" s="79" t="s">
        <v>34</v>
      </c>
      <c r="D12" s="6">
        <v>61</v>
      </c>
      <c r="E12" s="6">
        <v>61</v>
      </c>
      <c r="F12" s="6">
        <v>0</v>
      </c>
      <c r="G12" s="6">
        <v>30</v>
      </c>
      <c r="H12" s="6"/>
      <c r="I12" s="6"/>
      <c r="J12" s="6"/>
      <c r="K12" s="6"/>
      <c r="L12" s="6"/>
      <c r="M12" s="6"/>
      <c r="N12" s="6"/>
      <c r="O12" s="6"/>
      <c r="P12" s="6"/>
      <c r="Q12" s="6">
        <v>0</v>
      </c>
      <c r="R12" s="6">
        <v>8</v>
      </c>
      <c r="S12" s="6">
        <v>22</v>
      </c>
      <c r="T12" s="6">
        <v>18</v>
      </c>
      <c r="U12" s="6">
        <v>7</v>
      </c>
      <c r="V12" s="6">
        <v>1</v>
      </c>
      <c r="W12" s="6">
        <v>4</v>
      </c>
      <c r="X12" s="6">
        <v>1</v>
      </c>
      <c r="Y12" s="6">
        <v>0</v>
      </c>
      <c r="Z12" s="6">
        <v>8</v>
      </c>
      <c r="AA12" s="6">
        <v>47</v>
      </c>
      <c r="AB12" s="6">
        <v>6</v>
      </c>
      <c r="AC12" s="6">
        <v>0</v>
      </c>
      <c r="AD12" s="15"/>
      <c r="AE12" s="15"/>
      <c r="AF12" s="15"/>
      <c r="AG12" s="15"/>
      <c r="AH12" s="15"/>
      <c r="AI12" s="15"/>
      <c r="AJ12" s="15"/>
      <c r="AK12" s="15"/>
      <c r="AL12" s="15"/>
      <c r="AM12" s="15"/>
      <c r="AN12" s="15"/>
      <c r="AO12" s="15"/>
      <c r="AP12" s="15"/>
      <c r="AQ12" s="15"/>
      <c r="AR12" s="15"/>
      <c r="AS12" s="15"/>
    </row>
    <row r="13" spans="1:45" s="59" customFormat="1" ht="14.25" customHeight="1">
      <c r="A13" s="534"/>
      <c r="B13" s="484"/>
      <c r="C13" s="79" t="s">
        <v>35</v>
      </c>
      <c r="D13" s="6">
        <v>66</v>
      </c>
      <c r="E13" s="6">
        <v>66</v>
      </c>
      <c r="F13" s="6">
        <v>0</v>
      </c>
      <c r="G13" s="6">
        <v>29</v>
      </c>
      <c r="H13" s="6"/>
      <c r="I13" s="6"/>
      <c r="J13" s="6"/>
      <c r="K13" s="6"/>
      <c r="L13" s="6"/>
      <c r="M13" s="6"/>
      <c r="N13" s="6"/>
      <c r="O13" s="6"/>
      <c r="P13" s="6"/>
      <c r="Q13" s="6">
        <v>0</v>
      </c>
      <c r="R13" s="6">
        <v>9</v>
      </c>
      <c r="S13" s="6">
        <v>31</v>
      </c>
      <c r="T13" s="6">
        <v>15</v>
      </c>
      <c r="U13" s="6">
        <v>7</v>
      </c>
      <c r="V13" s="6">
        <v>3</v>
      </c>
      <c r="W13" s="6">
        <v>1</v>
      </c>
      <c r="X13" s="6">
        <v>0</v>
      </c>
      <c r="Y13" s="6">
        <v>0</v>
      </c>
      <c r="Z13" s="6">
        <v>3</v>
      </c>
      <c r="AA13" s="6">
        <v>56</v>
      </c>
      <c r="AB13" s="6">
        <v>7</v>
      </c>
      <c r="AC13" s="6">
        <v>0</v>
      </c>
      <c r="AD13" s="15"/>
      <c r="AE13" s="15"/>
      <c r="AF13" s="15"/>
      <c r="AG13" s="15"/>
      <c r="AH13" s="15"/>
      <c r="AI13" s="15"/>
      <c r="AJ13" s="15"/>
      <c r="AK13" s="15"/>
      <c r="AL13" s="15"/>
      <c r="AM13" s="15"/>
      <c r="AN13" s="15"/>
      <c r="AO13" s="15"/>
      <c r="AP13" s="15"/>
      <c r="AQ13" s="15"/>
      <c r="AR13" s="15"/>
      <c r="AS13" s="15"/>
    </row>
    <row r="14" spans="1:45" s="59" customFormat="1" ht="14.25" customHeight="1">
      <c r="A14" s="534"/>
      <c r="B14" s="526" t="s">
        <v>531</v>
      </c>
      <c r="C14" s="112" t="s">
        <v>116</v>
      </c>
      <c r="D14" s="348">
        <v>143</v>
      </c>
      <c r="E14" s="348">
        <v>143</v>
      </c>
      <c r="F14" s="348">
        <v>0</v>
      </c>
      <c r="G14" s="348">
        <v>30</v>
      </c>
      <c r="H14" s="284"/>
      <c r="I14" s="284"/>
      <c r="J14" s="284"/>
      <c r="K14" s="284"/>
      <c r="L14" s="284"/>
      <c r="M14" s="284"/>
      <c r="N14" s="284"/>
      <c r="O14" s="284"/>
      <c r="P14" s="284"/>
      <c r="Q14" s="348">
        <v>0</v>
      </c>
      <c r="R14" s="348">
        <v>14</v>
      </c>
      <c r="S14" s="348">
        <v>61</v>
      </c>
      <c r="T14" s="348">
        <v>46</v>
      </c>
      <c r="U14" s="348">
        <v>8</v>
      </c>
      <c r="V14" s="348">
        <v>8</v>
      </c>
      <c r="W14" s="348">
        <v>6</v>
      </c>
      <c r="X14" s="348">
        <v>0</v>
      </c>
      <c r="Y14" s="348">
        <v>0</v>
      </c>
      <c r="Z14" s="348">
        <v>16</v>
      </c>
      <c r="AA14" s="348">
        <v>118</v>
      </c>
      <c r="AB14" s="348">
        <v>9</v>
      </c>
      <c r="AC14" s="348">
        <v>0</v>
      </c>
      <c r="AD14" s="15"/>
      <c r="AE14" s="15"/>
      <c r="AF14" s="15"/>
      <c r="AG14" s="15"/>
      <c r="AH14" s="15"/>
      <c r="AI14" s="15"/>
      <c r="AJ14" s="15"/>
      <c r="AK14" s="15"/>
      <c r="AL14" s="15"/>
      <c r="AM14" s="15"/>
      <c r="AN14" s="15"/>
      <c r="AO14" s="15"/>
      <c r="AP14" s="15"/>
      <c r="AQ14" s="15"/>
      <c r="AR14" s="15"/>
      <c r="AS14" s="15"/>
    </row>
    <row r="15" spans="1:45" s="59" customFormat="1" ht="14.25" customHeight="1">
      <c r="A15" s="534"/>
      <c r="B15" s="526"/>
      <c r="C15" s="79" t="s">
        <v>34</v>
      </c>
      <c r="D15" s="349">
        <v>75</v>
      </c>
      <c r="E15" s="349">
        <v>75</v>
      </c>
      <c r="F15" s="349">
        <v>0</v>
      </c>
      <c r="G15" s="349">
        <v>31</v>
      </c>
      <c r="H15" s="6"/>
      <c r="I15" s="6"/>
      <c r="J15" s="6"/>
      <c r="K15" s="6"/>
      <c r="L15" s="6"/>
      <c r="M15" s="6"/>
      <c r="N15" s="6"/>
      <c r="O15" s="6"/>
      <c r="P15" s="6"/>
      <c r="Q15" s="349">
        <v>0</v>
      </c>
      <c r="R15" s="349">
        <v>4</v>
      </c>
      <c r="S15" s="349">
        <v>27</v>
      </c>
      <c r="T15" s="349">
        <v>29</v>
      </c>
      <c r="U15" s="349">
        <v>5</v>
      </c>
      <c r="V15" s="349">
        <v>5</v>
      </c>
      <c r="W15" s="349">
        <v>5</v>
      </c>
      <c r="X15" s="349">
        <v>0</v>
      </c>
      <c r="Y15" s="349">
        <v>0</v>
      </c>
      <c r="Z15" s="349">
        <v>10</v>
      </c>
      <c r="AA15" s="349">
        <v>58</v>
      </c>
      <c r="AB15" s="349">
        <v>7</v>
      </c>
      <c r="AC15" s="349">
        <v>0</v>
      </c>
      <c r="AD15" s="15"/>
      <c r="AE15" s="15"/>
      <c r="AF15" s="15"/>
      <c r="AG15" s="15"/>
      <c r="AH15" s="15"/>
      <c r="AI15" s="15"/>
      <c r="AJ15" s="15"/>
      <c r="AK15" s="15"/>
      <c r="AL15" s="15"/>
      <c r="AM15" s="15"/>
      <c r="AN15" s="15"/>
      <c r="AO15" s="15"/>
      <c r="AP15" s="15"/>
      <c r="AQ15" s="15"/>
      <c r="AR15" s="15"/>
      <c r="AS15" s="15"/>
    </row>
    <row r="16" spans="1:45" s="59" customFormat="1" ht="14.25" customHeight="1">
      <c r="A16" s="535"/>
      <c r="B16" s="526"/>
      <c r="C16" s="79" t="s">
        <v>35</v>
      </c>
      <c r="D16" s="350">
        <v>68</v>
      </c>
      <c r="E16" s="350">
        <v>68</v>
      </c>
      <c r="F16" s="350">
        <v>0</v>
      </c>
      <c r="G16" s="350">
        <v>28</v>
      </c>
      <c r="H16" s="20"/>
      <c r="I16" s="20"/>
      <c r="J16" s="20"/>
      <c r="K16" s="20"/>
      <c r="L16" s="20"/>
      <c r="M16" s="20"/>
      <c r="N16" s="20"/>
      <c r="O16" s="20"/>
      <c r="P16" s="20"/>
      <c r="Q16" s="350">
        <v>0</v>
      </c>
      <c r="R16" s="350">
        <v>10</v>
      </c>
      <c r="S16" s="350">
        <v>34</v>
      </c>
      <c r="T16" s="350">
        <v>17</v>
      </c>
      <c r="U16" s="350">
        <v>3</v>
      </c>
      <c r="V16" s="350">
        <v>3</v>
      </c>
      <c r="W16" s="350">
        <v>1</v>
      </c>
      <c r="X16" s="350">
        <v>0</v>
      </c>
      <c r="Y16" s="350">
        <v>0</v>
      </c>
      <c r="Z16" s="350">
        <v>6</v>
      </c>
      <c r="AA16" s="350">
        <v>60</v>
      </c>
      <c r="AB16" s="350">
        <v>2</v>
      </c>
      <c r="AC16" s="350">
        <v>0</v>
      </c>
      <c r="AD16" s="15"/>
      <c r="AE16" s="15"/>
      <c r="AF16" s="15"/>
      <c r="AG16" s="15"/>
      <c r="AH16" s="15"/>
      <c r="AI16" s="15"/>
      <c r="AJ16" s="15"/>
      <c r="AK16" s="15"/>
      <c r="AL16" s="15"/>
      <c r="AM16" s="15"/>
      <c r="AN16" s="15"/>
      <c r="AO16" s="15"/>
      <c r="AP16" s="15"/>
      <c r="AQ16" s="15"/>
      <c r="AR16" s="15"/>
      <c r="AS16" s="15"/>
    </row>
    <row r="17" spans="1:29" ht="14.25" customHeight="1">
      <c r="A17" s="541" t="s">
        <v>390</v>
      </c>
      <c r="B17" s="522" t="s">
        <v>115</v>
      </c>
      <c r="C17" s="112" t="s">
        <v>116</v>
      </c>
      <c r="D17" s="36">
        <f aca="true" t="shared" si="0" ref="D17:F19">D20+D23+D26+D29+D32+D35+D38+D41+D44+D47</f>
        <v>2204</v>
      </c>
      <c r="E17" s="36">
        <f t="shared" si="0"/>
        <v>2202</v>
      </c>
      <c r="F17" s="36">
        <f t="shared" si="0"/>
        <v>2</v>
      </c>
      <c r="G17" s="36">
        <f>(D20*G20+D23*G23+D26*G26+D29*G29+D32*G32+D35*G35+D38*G38+D41*G41+D44*G44+D47*G47)/D17</f>
        <v>33.57667876588022</v>
      </c>
      <c r="H17" s="36">
        <f aca="true" t="shared" si="1" ref="H17:P17">H20+H23+H26+H29+H32+H35+H38+H41+H44+H47</f>
        <v>0</v>
      </c>
      <c r="I17" s="36">
        <f t="shared" si="1"/>
        <v>0</v>
      </c>
      <c r="J17" s="36">
        <f t="shared" si="1"/>
        <v>0</v>
      </c>
      <c r="K17" s="36">
        <f t="shared" si="1"/>
        <v>0</v>
      </c>
      <c r="L17" s="36">
        <f t="shared" si="1"/>
        <v>0</v>
      </c>
      <c r="M17" s="36">
        <f t="shared" si="1"/>
        <v>0</v>
      </c>
      <c r="N17" s="36">
        <f t="shared" si="1"/>
        <v>0</v>
      </c>
      <c r="O17" s="36">
        <f t="shared" si="1"/>
        <v>0</v>
      </c>
      <c r="P17" s="36">
        <f t="shared" si="1"/>
        <v>0</v>
      </c>
      <c r="Q17" s="36">
        <f aca="true" t="shared" si="2" ref="Q17:AC17">Q20+Q23+Q26+Q29+Q32+Q35+Q38+Q41+Q44+Q47</f>
        <v>0</v>
      </c>
      <c r="R17" s="36">
        <f t="shared" si="2"/>
        <v>179</v>
      </c>
      <c r="S17" s="36">
        <f t="shared" si="2"/>
        <v>651</v>
      </c>
      <c r="T17" s="36">
        <f t="shared" si="2"/>
        <v>483</v>
      </c>
      <c r="U17" s="36">
        <f t="shared" si="2"/>
        <v>296</v>
      </c>
      <c r="V17" s="36">
        <f t="shared" si="2"/>
        <v>286</v>
      </c>
      <c r="W17" s="36">
        <f t="shared" si="2"/>
        <v>192</v>
      </c>
      <c r="X17" s="36">
        <f t="shared" si="2"/>
        <v>83</v>
      </c>
      <c r="Y17" s="36">
        <f t="shared" si="2"/>
        <v>34</v>
      </c>
      <c r="Z17" s="36">
        <f t="shared" si="2"/>
        <v>165</v>
      </c>
      <c r="AA17" s="36">
        <f t="shared" si="2"/>
        <v>1761</v>
      </c>
      <c r="AB17" s="36">
        <f>AB18+AB19</f>
        <v>253</v>
      </c>
      <c r="AC17" s="36">
        <f t="shared" si="2"/>
        <v>25</v>
      </c>
    </row>
    <row r="18" spans="1:29" ht="14.25" customHeight="1">
      <c r="A18" s="536"/>
      <c r="B18" s="526"/>
      <c r="C18" s="79" t="s">
        <v>34</v>
      </c>
      <c r="D18" s="6">
        <f t="shared" si="0"/>
        <v>1316</v>
      </c>
      <c r="E18" s="6">
        <f t="shared" si="0"/>
        <v>1315</v>
      </c>
      <c r="F18" s="6">
        <f t="shared" si="0"/>
        <v>1</v>
      </c>
      <c r="G18" s="6">
        <f>(D21*G21+D24*G24+D27*G27+D30*G30+D33*G33+D36*G36+D39*G39+D42*G42+D45*G45+D48*G48)/D18</f>
        <v>34.16337386018237</v>
      </c>
      <c r="H18" s="6">
        <f aca="true" t="shared" si="3" ref="H18:P18">H21+H24+H27+H30+H33+H36+H39+H42+H45+H48</f>
        <v>0</v>
      </c>
      <c r="I18" s="6">
        <f t="shared" si="3"/>
        <v>0</v>
      </c>
      <c r="J18" s="6">
        <f t="shared" si="3"/>
        <v>0</v>
      </c>
      <c r="K18" s="6">
        <f t="shared" si="3"/>
        <v>0</v>
      </c>
      <c r="L18" s="6">
        <f t="shared" si="3"/>
        <v>0</v>
      </c>
      <c r="M18" s="6">
        <f t="shared" si="3"/>
        <v>0</v>
      </c>
      <c r="N18" s="6">
        <f t="shared" si="3"/>
        <v>0</v>
      </c>
      <c r="O18" s="6">
        <f t="shared" si="3"/>
        <v>0</v>
      </c>
      <c r="P18" s="6">
        <f t="shared" si="3"/>
        <v>0</v>
      </c>
      <c r="Q18" s="6">
        <f aca="true" t="shared" si="4" ref="Q18:AC18">Q21+Q24+Q27+Q30+Q33+Q36+Q39+Q42+Q45+Q48</f>
        <v>0</v>
      </c>
      <c r="R18" s="6">
        <f t="shared" si="4"/>
        <v>100</v>
      </c>
      <c r="S18" s="6">
        <f t="shared" si="4"/>
        <v>381</v>
      </c>
      <c r="T18" s="6">
        <f t="shared" si="4"/>
        <v>273</v>
      </c>
      <c r="U18" s="6">
        <f t="shared" si="4"/>
        <v>185</v>
      </c>
      <c r="V18" s="6">
        <f t="shared" si="4"/>
        <v>175</v>
      </c>
      <c r="W18" s="6">
        <f t="shared" si="4"/>
        <v>115</v>
      </c>
      <c r="X18" s="6">
        <f t="shared" si="4"/>
        <v>55</v>
      </c>
      <c r="Y18" s="6">
        <f t="shared" si="4"/>
        <v>32</v>
      </c>
      <c r="Z18" s="6">
        <f t="shared" si="4"/>
        <v>124</v>
      </c>
      <c r="AA18" s="6">
        <f t="shared" si="4"/>
        <v>1023</v>
      </c>
      <c r="AB18" s="6">
        <f t="shared" si="4"/>
        <v>154</v>
      </c>
      <c r="AC18" s="6">
        <f t="shared" si="4"/>
        <v>15</v>
      </c>
    </row>
    <row r="19" spans="1:29" ht="14.25" customHeight="1">
      <c r="A19" s="536"/>
      <c r="B19" s="526"/>
      <c r="C19" s="79" t="s">
        <v>35</v>
      </c>
      <c r="D19" s="6">
        <f t="shared" si="0"/>
        <v>888</v>
      </c>
      <c r="E19" s="6">
        <f t="shared" si="0"/>
        <v>887</v>
      </c>
      <c r="F19" s="6">
        <f t="shared" si="0"/>
        <v>1</v>
      </c>
      <c r="G19" s="6">
        <f>(D22*G22+D25*G25+D28*G28+D31*G31+D34*G34+D37*G37+D40*G40+D43*G43+D46*G46+D49*G49)/D19</f>
        <v>32.9954954954955</v>
      </c>
      <c r="H19" s="6">
        <f aca="true" t="shared" si="5" ref="H19:P19">H22+H25+H28+H31+H34+H37+H40+H43+H46+H49</f>
        <v>0</v>
      </c>
      <c r="I19" s="6">
        <f t="shared" si="5"/>
        <v>0</v>
      </c>
      <c r="J19" s="6">
        <f t="shared" si="5"/>
        <v>0</v>
      </c>
      <c r="K19" s="6">
        <f t="shared" si="5"/>
        <v>0</v>
      </c>
      <c r="L19" s="6">
        <f t="shared" si="5"/>
        <v>0</v>
      </c>
      <c r="M19" s="6">
        <f t="shared" si="5"/>
        <v>0</v>
      </c>
      <c r="N19" s="6">
        <f t="shared" si="5"/>
        <v>0</v>
      </c>
      <c r="O19" s="6">
        <f t="shared" si="5"/>
        <v>0</v>
      </c>
      <c r="P19" s="6">
        <f t="shared" si="5"/>
        <v>0</v>
      </c>
      <c r="Q19" s="6">
        <f aca="true" t="shared" si="6" ref="Q19:AC19">Q22+Q25+Q28+Q31+Q34+Q37+Q40+Q43+Q46+Q49</f>
        <v>0</v>
      </c>
      <c r="R19" s="6">
        <f t="shared" si="6"/>
        <v>79</v>
      </c>
      <c r="S19" s="6">
        <f t="shared" si="6"/>
        <v>270</v>
      </c>
      <c r="T19" s="6">
        <f t="shared" si="6"/>
        <v>210</v>
      </c>
      <c r="U19" s="6">
        <f t="shared" si="6"/>
        <v>111</v>
      </c>
      <c r="V19" s="6">
        <f t="shared" si="6"/>
        <v>111</v>
      </c>
      <c r="W19" s="6">
        <f t="shared" si="6"/>
        <v>77</v>
      </c>
      <c r="X19" s="6">
        <f t="shared" si="6"/>
        <v>28</v>
      </c>
      <c r="Y19" s="6">
        <f t="shared" si="6"/>
        <v>2</v>
      </c>
      <c r="Z19" s="6">
        <f t="shared" si="6"/>
        <v>41</v>
      </c>
      <c r="AA19" s="6">
        <f t="shared" si="6"/>
        <v>738</v>
      </c>
      <c r="AB19" s="6">
        <f t="shared" si="6"/>
        <v>99</v>
      </c>
      <c r="AC19" s="6">
        <f t="shared" si="6"/>
        <v>10</v>
      </c>
    </row>
    <row r="20" spans="1:29" ht="14.25" customHeight="1">
      <c r="A20" s="536"/>
      <c r="B20" s="482" t="s">
        <v>198</v>
      </c>
      <c r="C20" s="112" t="s">
        <v>116</v>
      </c>
      <c r="D20" s="36">
        <v>12</v>
      </c>
      <c r="E20" s="36">
        <v>11</v>
      </c>
      <c r="F20" s="36">
        <v>1</v>
      </c>
      <c r="G20" s="36">
        <v>33.5</v>
      </c>
      <c r="H20" s="36"/>
      <c r="I20" s="36"/>
      <c r="J20" s="36"/>
      <c r="K20" s="36"/>
      <c r="L20" s="36"/>
      <c r="M20" s="36"/>
      <c r="N20" s="36"/>
      <c r="O20" s="36"/>
      <c r="P20" s="36"/>
      <c r="Q20" s="36">
        <v>0</v>
      </c>
      <c r="R20" s="36">
        <v>2</v>
      </c>
      <c r="S20" s="36">
        <v>1</v>
      </c>
      <c r="T20" s="36">
        <v>2</v>
      </c>
      <c r="U20" s="36">
        <v>4</v>
      </c>
      <c r="V20" s="36">
        <v>3</v>
      </c>
      <c r="W20" s="36">
        <v>0</v>
      </c>
      <c r="X20" s="36">
        <v>0</v>
      </c>
      <c r="Y20" s="36">
        <v>0</v>
      </c>
      <c r="Z20" s="36">
        <v>0</v>
      </c>
      <c r="AA20" s="36">
        <v>9</v>
      </c>
      <c r="AB20" s="36">
        <v>3</v>
      </c>
      <c r="AC20" s="36">
        <v>0</v>
      </c>
    </row>
    <row r="21" spans="1:29" ht="14.25" customHeight="1">
      <c r="A21" s="536"/>
      <c r="B21" s="483"/>
      <c r="C21" s="79" t="s">
        <v>34</v>
      </c>
      <c r="D21" s="30">
        <v>6</v>
      </c>
      <c r="E21" s="30">
        <v>5</v>
      </c>
      <c r="F21" s="30">
        <v>1</v>
      </c>
      <c r="G21" s="30">
        <v>35</v>
      </c>
      <c r="H21" s="30"/>
      <c r="I21" s="30"/>
      <c r="J21" s="30"/>
      <c r="K21" s="30"/>
      <c r="L21" s="30"/>
      <c r="M21" s="30"/>
      <c r="N21" s="30"/>
      <c r="O21" s="30"/>
      <c r="P21" s="30"/>
      <c r="Q21" s="30">
        <v>0</v>
      </c>
      <c r="R21" s="30">
        <v>0</v>
      </c>
      <c r="S21" s="30">
        <v>1</v>
      </c>
      <c r="T21" s="30">
        <v>1</v>
      </c>
      <c r="U21" s="30">
        <v>2</v>
      </c>
      <c r="V21" s="30">
        <v>2</v>
      </c>
      <c r="W21" s="30">
        <v>0</v>
      </c>
      <c r="X21" s="30">
        <v>0</v>
      </c>
      <c r="Y21" s="30">
        <v>0</v>
      </c>
      <c r="Z21" s="30">
        <v>0</v>
      </c>
      <c r="AA21" s="30">
        <v>5</v>
      </c>
      <c r="AB21" s="30">
        <v>1</v>
      </c>
      <c r="AC21" s="30">
        <v>0</v>
      </c>
    </row>
    <row r="22" spans="1:29" ht="14.25" customHeight="1">
      <c r="A22" s="536"/>
      <c r="B22" s="484"/>
      <c r="C22" s="79" t="s">
        <v>35</v>
      </c>
      <c r="D22" s="30">
        <v>6</v>
      </c>
      <c r="E22" s="30">
        <v>6</v>
      </c>
      <c r="F22" s="30">
        <v>0</v>
      </c>
      <c r="G22" s="30">
        <v>32</v>
      </c>
      <c r="H22" s="30"/>
      <c r="I22" s="30"/>
      <c r="J22" s="30"/>
      <c r="K22" s="30"/>
      <c r="L22" s="30"/>
      <c r="M22" s="30"/>
      <c r="N22" s="30"/>
      <c r="O22" s="30"/>
      <c r="P22" s="30"/>
      <c r="Q22" s="30">
        <v>0</v>
      </c>
      <c r="R22" s="30">
        <v>2</v>
      </c>
      <c r="S22" s="30">
        <v>0</v>
      </c>
      <c r="T22" s="30">
        <v>1</v>
      </c>
      <c r="U22" s="30">
        <v>2</v>
      </c>
      <c r="V22" s="30">
        <v>1</v>
      </c>
      <c r="W22" s="30">
        <v>0</v>
      </c>
      <c r="X22" s="30">
        <v>0</v>
      </c>
      <c r="Y22" s="30">
        <v>0</v>
      </c>
      <c r="Z22" s="30">
        <v>0</v>
      </c>
      <c r="AA22" s="30">
        <v>4</v>
      </c>
      <c r="AB22" s="30">
        <v>2</v>
      </c>
      <c r="AC22" s="30">
        <v>0</v>
      </c>
    </row>
    <row r="23" spans="1:29" ht="14.25" customHeight="1">
      <c r="A23" s="536"/>
      <c r="B23" s="482" t="s">
        <v>199</v>
      </c>
      <c r="C23" s="112" t="s">
        <v>116</v>
      </c>
      <c r="D23" s="36">
        <v>94</v>
      </c>
      <c r="E23" s="36">
        <v>94</v>
      </c>
      <c r="F23" s="36">
        <v>0</v>
      </c>
      <c r="G23" s="36">
        <v>33.5</v>
      </c>
      <c r="H23" s="36"/>
      <c r="I23" s="36"/>
      <c r="J23" s="36"/>
      <c r="K23" s="36"/>
      <c r="L23" s="36"/>
      <c r="M23" s="36"/>
      <c r="N23" s="36"/>
      <c r="O23" s="36"/>
      <c r="P23" s="36"/>
      <c r="Q23" s="36">
        <v>0</v>
      </c>
      <c r="R23" s="36">
        <v>6</v>
      </c>
      <c r="S23" s="36">
        <v>27</v>
      </c>
      <c r="T23" s="36">
        <v>16</v>
      </c>
      <c r="U23" s="36">
        <v>21</v>
      </c>
      <c r="V23" s="36">
        <v>12</v>
      </c>
      <c r="W23" s="36">
        <v>10</v>
      </c>
      <c r="X23" s="36">
        <v>2</v>
      </c>
      <c r="Y23" s="36">
        <v>0</v>
      </c>
      <c r="Z23" s="36">
        <v>3</v>
      </c>
      <c r="AA23" s="36">
        <v>85</v>
      </c>
      <c r="AB23" s="36">
        <v>6</v>
      </c>
      <c r="AC23" s="36">
        <v>0</v>
      </c>
    </row>
    <row r="24" spans="1:29" ht="14.25" customHeight="1">
      <c r="A24" s="536"/>
      <c r="B24" s="483"/>
      <c r="C24" s="79" t="s">
        <v>34</v>
      </c>
      <c r="D24" s="30">
        <v>59</v>
      </c>
      <c r="E24" s="30">
        <v>59</v>
      </c>
      <c r="F24" s="30">
        <v>0</v>
      </c>
      <c r="G24" s="30">
        <v>35</v>
      </c>
      <c r="H24" s="30"/>
      <c r="I24" s="30"/>
      <c r="J24" s="30"/>
      <c r="K24" s="30"/>
      <c r="L24" s="30"/>
      <c r="M24" s="30"/>
      <c r="N24" s="30"/>
      <c r="O24" s="30"/>
      <c r="P24" s="30"/>
      <c r="Q24" s="30">
        <v>0</v>
      </c>
      <c r="R24" s="30">
        <v>3</v>
      </c>
      <c r="S24" s="30">
        <v>15</v>
      </c>
      <c r="T24" s="30">
        <v>11</v>
      </c>
      <c r="U24" s="30">
        <v>11</v>
      </c>
      <c r="V24" s="30">
        <v>8</v>
      </c>
      <c r="W24" s="30">
        <v>9</v>
      </c>
      <c r="X24" s="30">
        <v>2</v>
      </c>
      <c r="Y24" s="30">
        <v>0</v>
      </c>
      <c r="Z24" s="30">
        <v>3</v>
      </c>
      <c r="AA24" s="30">
        <v>53</v>
      </c>
      <c r="AB24" s="30">
        <v>3</v>
      </c>
      <c r="AC24" s="30">
        <v>0</v>
      </c>
    </row>
    <row r="25" spans="1:29" ht="14.25" customHeight="1">
      <c r="A25" s="536"/>
      <c r="B25" s="484"/>
      <c r="C25" s="79" t="s">
        <v>35</v>
      </c>
      <c r="D25" s="30">
        <v>35</v>
      </c>
      <c r="E25" s="30">
        <v>35</v>
      </c>
      <c r="F25" s="30">
        <v>0</v>
      </c>
      <c r="G25" s="30">
        <v>32</v>
      </c>
      <c r="H25" s="30"/>
      <c r="I25" s="30"/>
      <c r="J25" s="30"/>
      <c r="K25" s="30"/>
      <c r="L25" s="30"/>
      <c r="M25" s="30"/>
      <c r="N25" s="30"/>
      <c r="O25" s="30"/>
      <c r="P25" s="30"/>
      <c r="Q25" s="30">
        <v>0</v>
      </c>
      <c r="R25" s="30">
        <v>3</v>
      </c>
      <c r="S25" s="30">
        <v>12</v>
      </c>
      <c r="T25" s="30">
        <v>5</v>
      </c>
      <c r="U25" s="30">
        <v>10</v>
      </c>
      <c r="V25" s="30">
        <v>4</v>
      </c>
      <c r="W25" s="30">
        <v>1</v>
      </c>
      <c r="X25" s="30">
        <v>0</v>
      </c>
      <c r="Y25" s="30">
        <v>0</v>
      </c>
      <c r="Z25" s="30">
        <v>0</v>
      </c>
      <c r="AA25" s="30">
        <v>32</v>
      </c>
      <c r="AB25" s="30">
        <v>3</v>
      </c>
      <c r="AC25" s="30">
        <v>0</v>
      </c>
    </row>
    <row r="26" spans="1:29" ht="14.25" customHeight="1">
      <c r="A26" s="536"/>
      <c r="B26" s="482" t="s">
        <v>201</v>
      </c>
      <c r="C26" s="112" t="s">
        <v>116</v>
      </c>
      <c r="D26" s="36">
        <v>84</v>
      </c>
      <c r="E26" s="36">
        <v>84</v>
      </c>
      <c r="F26" s="36">
        <v>0</v>
      </c>
      <c r="G26" s="36">
        <v>33</v>
      </c>
      <c r="H26" s="36"/>
      <c r="I26" s="36"/>
      <c r="J26" s="36"/>
      <c r="K26" s="36"/>
      <c r="L26" s="36"/>
      <c r="M26" s="36"/>
      <c r="N26" s="36"/>
      <c r="O26" s="36"/>
      <c r="P26" s="36"/>
      <c r="Q26" s="36">
        <v>0</v>
      </c>
      <c r="R26" s="36">
        <v>5</v>
      </c>
      <c r="S26" s="36">
        <v>26</v>
      </c>
      <c r="T26" s="36">
        <v>20</v>
      </c>
      <c r="U26" s="36">
        <v>14</v>
      </c>
      <c r="V26" s="36">
        <v>11</v>
      </c>
      <c r="W26" s="36">
        <v>6</v>
      </c>
      <c r="X26" s="36">
        <v>1</v>
      </c>
      <c r="Y26" s="36">
        <v>1</v>
      </c>
      <c r="Z26" s="36">
        <v>3</v>
      </c>
      <c r="AA26" s="36">
        <v>73</v>
      </c>
      <c r="AB26" s="36">
        <v>8</v>
      </c>
      <c r="AC26" s="36">
        <v>0</v>
      </c>
    </row>
    <row r="27" spans="1:29" ht="14.25" customHeight="1">
      <c r="A27" s="536"/>
      <c r="B27" s="483"/>
      <c r="C27" s="79" t="s">
        <v>34</v>
      </c>
      <c r="D27" s="30">
        <v>50</v>
      </c>
      <c r="E27" s="30">
        <v>50</v>
      </c>
      <c r="F27" s="30">
        <v>0</v>
      </c>
      <c r="G27" s="30">
        <v>33</v>
      </c>
      <c r="H27" s="30"/>
      <c r="I27" s="30"/>
      <c r="J27" s="30"/>
      <c r="K27" s="30"/>
      <c r="L27" s="30"/>
      <c r="M27" s="30"/>
      <c r="N27" s="30"/>
      <c r="O27" s="30"/>
      <c r="P27" s="30"/>
      <c r="Q27" s="30">
        <v>0</v>
      </c>
      <c r="R27" s="30">
        <v>2</v>
      </c>
      <c r="S27" s="30">
        <v>15</v>
      </c>
      <c r="T27" s="30">
        <v>11</v>
      </c>
      <c r="U27" s="30">
        <v>12</v>
      </c>
      <c r="V27" s="30">
        <v>6</v>
      </c>
      <c r="W27" s="30">
        <v>3</v>
      </c>
      <c r="X27" s="30">
        <v>0</v>
      </c>
      <c r="Y27" s="30">
        <v>1</v>
      </c>
      <c r="Z27" s="30">
        <v>2</v>
      </c>
      <c r="AA27" s="30">
        <v>43</v>
      </c>
      <c r="AB27" s="30">
        <v>5</v>
      </c>
      <c r="AC27" s="30">
        <v>0</v>
      </c>
    </row>
    <row r="28" spans="1:29" ht="14.25" customHeight="1">
      <c r="A28" s="536"/>
      <c r="B28" s="484"/>
      <c r="C28" s="79" t="s">
        <v>35</v>
      </c>
      <c r="D28" s="30">
        <v>34</v>
      </c>
      <c r="E28" s="30">
        <v>34</v>
      </c>
      <c r="F28" s="30">
        <v>0</v>
      </c>
      <c r="G28" s="30">
        <v>33</v>
      </c>
      <c r="H28" s="30"/>
      <c r="I28" s="30"/>
      <c r="J28" s="30"/>
      <c r="K28" s="30"/>
      <c r="L28" s="30"/>
      <c r="M28" s="30"/>
      <c r="N28" s="30"/>
      <c r="O28" s="30"/>
      <c r="P28" s="30"/>
      <c r="Q28" s="30">
        <v>0</v>
      </c>
      <c r="R28" s="30">
        <v>3</v>
      </c>
      <c r="S28" s="30">
        <v>11</v>
      </c>
      <c r="T28" s="30">
        <v>9</v>
      </c>
      <c r="U28" s="30">
        <v>2</v>
      </c>
      <c r="V28" s="30">
        <v>5</v>
      </c>
      <c r="W28" s="30">
        <v>3</v>
      </c>
      <c r="X28" s="30">
        <v>1</v>
      </c>
      <c r="Y28" s="30">
        <v>0</v>
      </c>
      <c r="Z28" s="30">
        <v>1</v>
      </c>
      <c r="AA28" s="30">
        <v>30</v>
      </c>
      <c r="AB28" s="30">
        <v>3</v>
      </c>
      <c r="AC28" s="30">
        <v>0</v>
      </c>
    </row>
    <row r="29" spans="1:29" ht="14.25" customHeight="1">
      <c r="A29" s="536"/>
      <c r="B29" s="482" t="s">
        <v>202</v>
      </c>
      <c r="C29" s="112" t="s">
        <v>116</v>
      </c>
      <c r="D29" s="36">
        <v>107</v>
      </c>
      <c r="E29" s="36">
        <v>107</v>
      </c>
      <c r="F29" s="36">
        <v>0</v>
      </c>
      <c r="G29" s="36">
        <v>33</v>
      </c>
      <c r="H29" s="36"/>
      <c r="I29" s="36"/>
      <c r="J29" s="36"/>
      <c r="K29" s="36"/>
      <c r="L29" s="36"/>
      <c r="M29" s="36"/>
      <c r="N29" s="36"/>
      <c r="O29" s="36"/>
      <c r="P29" s="36"/>
      <c r="Q29" s="36">
        <v>0</v>
      </c>
      <c r="R29" s="36">
        <v>8</v>
      </c>
      <c r="S29" s="36">
        <v>34</v>
      </c>
      <c r="T29" s="36">
        <v>21</v>
      </c>
      <c r="U29" s="36">
        <v>19</v>
      </c>
      <c r="V29" s="36">
        <v>12</v>
      </c>
      <c r="W29" s="36">
        <v>9</v>
      </c>
      <c r="X29" s="36">
        <v>4</v>
      </c>
      <c r="Y29" s="36">
        <v>0</v>
      </c>
      <c r="Z29" s="36">
        <v>1</v>
      </c>
      <c r="AA29" s="36">
        <v>96</v>
      </c>
      <c r="AB29" s="36">
        <v>10</v>
      </c>
      <c r="AC29" s="36">
        <v>0</v>
      </c>
    </row>
    <row r="30" spans="1:29" ht="14.25" customHeight="1">
      <c r="A30" s="536"/>
      <c r="B30" s="483"/>
      <c r="C30" s="79" t="s">
        <v>34</v>
      </c>
      <c r="D30" s="30">
        <v>64</v>
      </c>
      <c r="E30" s="30">
        <v>64</v>
      </c>
      <c r="F30" s="30">
        <v>0</v>
      </c>
      <c r="G30" s="30">
        <v>32</v>
      </c>
      <c r="H30" s="30"/>
      <c r="I30" s="30"/>
      <c r="J30" s="30"/>
      <c r="K30" s="30"/>
      <c r="L30" s="30"/>
      <c r="M30" s="30"/>
      <c r="N30" s="30"/>
      <c r="O30" s="30"/>
      <c r="P30" s="30"/>
      <c r="Q30" s="30">
        <v>0</v>
      </c>
      <c r="R30" s="30">
        <v>6</v>
      </c>
      <c r="S30" s="30">
        <v>22</v>
      </c>
      <c r="T30" s="30">
        <v>13</v>
      </c>
      <c r="U30" s="30">
        <v>11</v>
      </c>
      <c r="V30" s="30">
        <v>5</v>
      </c>
      <c r="W30" s="30">
        <v>5</v>
      </c>
      <c r="X30" s="30">
        <v>2</v>
      </c>
      <c r="Y30" s="30">
        <v>0</v>
      </c>
      <c r="Z30" s="30">
        <v>0</v>
      </c>
      <c r="AA30" s="30">
        <v>59</v>
      </c>
      <c r="AB30" s="30">
        <v>5</v>
      </c>
      <c r="AC30" s="30">
        <v>0</v>
      </c>
    </row>
    <row r="31" spans="1:29" ht="14.25" customHeight="1">
      <c r="A31" s="536"/>
      <c r="B31" s="484"/>
      <c r="C31" s="79" t="s">
        <v>35</v>
      </c>
      <c r="D31" s="30">
        <v>43</v>
      </c>
      <c r="E31" s="30">
        <v>43</v>
      </c>
      <c r="F31" s="30">
        <v>0</v>
      </c>
      <c r="G31" s="30">
        <v>34</v>
      </c>
      <c r="H31" s="30"/>
      <c r="I31" s="30"/>
      <c r="J31" s="30"/>
      <c r="K31" s="30"/>
      <c r="L31" s="30"/>
      <c r="M31" s="30"/>
      <c r="N31" s="30"/>
      <c r="O31" s="30"/>
      <c r="P31" s="30"/>
      <c r="Q31" s="30">
        <v>0</v>
      </c>
      <c r="R31" s="30">
        <v>2</v>
      </c>
      <c r="S31" s="30">
        <v>12</v>
      </c>
      <c r="T31" s="30">
        <v>8</v>
      </c>
      <c r="U31" s="30">
        <v>8</v>
      </c>
      <c r="V31" s="30">
        <v>7</v>
      </c>
      <c r="W31" s="30">
        <v>4</v>
      </c>
      <c r="X31" s="30">
        <v>2</v>
      </c>
      <c r="Y31" s="30">
        <v>0</v>
      </c>
      <c r="Z31" s="30">
        <v>1</v>
      </c>
      <c r="AA31" s="30">
        <v>37</v>
      </c>
      <c r="AB31" s="30">
        <v>5</v>
      </c>
      <c r="AC31" s="30">
        <v>0</v>
      </c>
    </row>
    <row r="32" spans="1:29" ht="14.25" customHeight="1">
      <c r="A32" s="536"/>
      <c r="B32" s="482" t="s">
        <v>203</v>
      </c>
      <c r="C32" s="112" t="s">
        <v>116</v>
      </c>
      <c r="D32" s="36">
        <v>135</v>
      </c>
      <c r="E32" s="36">
        <v>135</v>
      </c>
      <c r="F32" s="36">
        <v>0</v>
      </c>
      <c r="G32" s="36">
        <v>33.5</v>
      </c>
      <c r="H32" s="36"/>
      <c r="I32" s="36"/>
      <c r="J32" s="36"/>
      <c r="K32" s="36"/>
      <c r="L32" s="36"/>
      <c r="M32" s="36"/>
      <c r="N32" s="36"/>
      <c r="O32" s="36"/>
      <c r="P32" s="36"/>
      <c r="Q32" s="36">
        <v>0</v>
      </c>
      <c r="R32" s="36">
        <v>5</v>
      </c>
      <c r="S32" s="36">
        <v>44</v>
      </c>
      <c r="T32" s="36">
        <v>28</v>
      </c>
      <c r="U32" s="36">
        <v>19</v>
      </c>
      <c r="V32" s="36">
        <v>21</v>
      </c>
      <c r="W32" s="36">
        <v>13</v>
      </c>
      <c r="X32" s="36">
        <v>5</v>
      </c>
      <c r="Y32" s="36">
        <v>0</v>
      </c>
      <c r="Z32" s="36">
        <v>3</v>
      </c>
      <c r="AA32" s="36">
        <v>109</v>
      </c>
      <c r="AB32" s="36">
        <v>23</v>
      </c>
      <c r="AC32" s="36">
        <v>0</v>
      </c>
    </row>
    <row r="33" spans="1:29" ht="14.25" customHeight="1">
      <c r="A33" s="536"/>
      <c r="B33" s="483"/>
      <c r="C33" s="79" t="s">
        <v>34</v>
      </c>
      <c r="D33" s="30">
        <v>80</v>
      </c>
      <c r="E33" s="30">
        <v>80</v>
      </c>
      <c r="F33" s="30">
        <v>0</v>
      </c>
      <c r="G33" s="30">
        <v>34</v>
      </c>
      <c r="H33" s="30"/>
      <c r="I33" s="30"/>
      <c r="J33" s="30"/>
      <c r="K33" s="30"/>
      <c r="L33" s="30"/>
      <c r="M33" s="30"/>
      <c r="N33" s="30"/>
      <c r="O33" s="30"/>
      <c r="P33" s="30"/>
      <c r="Q33" s="30">
        <v>0</v>
      </c>
      <c r="R33" s="30">
        <v>4</v>
      </c>
      <c r="S33" s="30">
        <v>24</v>
      </c>
      <c r="T33" s="30">
        <v>12</v>
      </c>
      <c r="U33" s="30">
        <v>13</v>
      </c>
      <c r="V33" s="30">
        <v>18</v>
      </c>
      <c r="W33" s="30">
        <v>6</v>
      </c>
      <c r="X33" s="30">
        <v>3</v>
      </c>
      <c r="Y33" s="30">
        <v>0</v>
      </c>
      <c r="Z33" s="30">
        <v>2</v>
      </c>
      <c r="AA33" s="30">
        <v>67</v>
      </c>
      <c r="AB33" s="30">
        <v>11</v>
      </c>
      <c r="AC33" s="30">
        <v>0</v>
      </c>
    </row>
    <row r="34" spans="1:29" ht="14.25" customHeight="1">
      <c r="A34" s="536"/>
      <c r="B34" s="484"/>
      <c r="C34" s="79" t="s">
        <v>35</v>
      </c>
      <c r="D34" s="30">
        <v>55</v>
      </c>
      <c r="E34" s="30">
        <v>55</v>
      </c>
      <c r="F34" s="30">
        <v>0</v>
      </c>
      <c r="G34" s="30">
        <v>33</v>
      </c>
      <c r="H34" s="30"/>
      <c r="I34" s="30"/>
      <c r="J34" s="30"/>
      <c r="K34" s="30"/>
      <c r="L34" s="30"/>
      <c r="M34" s="30"/>
      <c r="N34" s="30"/>
      <c r="O34" s="30"/>
      <c r="P34" s="30"/>
      <c r="Q34" s="30">
        <v>0</v>
      </c>
      <c r="R34" s="30">
        <v>1</v>
      </c>
      <c r="S34" s="30">
        <v>20</v>
      </c>
      <c r="T34" s="30">
        <v>16</v>
      </c>
      <c r="U34" s="30">
        <v>6</v>
      </c>
      <c r="V34" s="30">
        <v>3</v>
      </c>
      <c r="W34" s="30">
        <v>7</v>
      </c>
      <c r="X34" s="30">
        <v>2</v>
      </c>
      <c r="Y34" s="30">
        <v>0</v>
      </c>
      <c r="Z34" s="30">
        <v>1</v>
      </c>
      <c r="AA34" s="30">
        <v>42</v>
      </c>
      <c r="AB34" s="30">
        <v>12</v>
      </c>
      <c r="AC34" s="30">
        <v>0</v>
      </c>
    </row>
    <row r="35" spans="1:29" ht="14.25" customHeight="1">
      <c r="A35" s="534" t="s">
        <v>391</v>
      </c>
      <c r="B35" s="482" t="s">
        <v>204</v>
      </c>
      <c r="C35" s="112" t="s">
        <v>116</v>
      </c>
      <c r="D35" s="36">
        <v>567</v>
      </c>
      <c r="E35" s="36">
        <v>566</v>
      </c>
      <c r="F35" s="36">
        <v>1</v>
      </c>
      <c r="G35" s="36">
        <v>34.5</v>
      </c>
      <c r="H35" s="36"/>
      <c r="I35" s="36"/>
      <c r="J35" s="36"/>
      <c r="K35" s="36"/>
      <c r="L35" s="36"/>
      <c r="M35" s="36"/>
      <c r="N35" s="36"/>
      <c r="O35" s="36"/>
      <c r="P35" s="36"/>
      <c r="Q35" s="36">
        <v>0</v>
      </c>
      <c r="R35" s="36">
        <v>43</v>
      </c>
      <c r="S35" s="36">
        <v>149</v>
      </c>
      <c r="T35" s="36">
        <v>128</v>
      </c>
      <c r="U35" s="36">
        <v>80</v>
      </c>
      <c r="V35" s="36">
        <v>75</v>
      </c>
      <c r="W35" s="36">
        <v>57</v>
      </c>
      <c r="X35" s="36">
        <v>26</v>
      </c>
      <c r="Y35" s="36">
        <v>9</v>
      </c>
      <c r="Z35" s="36">
        <v>21</v>
      </c>
      <c r="AA35" s="36">
        <v>458</v>
      </c>
      <c r="AB35" s="36">
        <v>70</v>
      </c>
      <c r="AC35" s="36">
        <v>18</v>
      </c>
    </row>
    <row r="36" spans="1:29" ht="14.25" customHeight="1">
      <c r="A36" s="534"/>
      <c r="B36" s="483"/>
      <c r="C36" s="79" t="s">
        <v>34</v>
      </c>
      <c r="D36" s="30">
        <v>328</v>
      </c>
      <c r="E36" s="30">
        <v>328</v>
      </c>
      <c r="F36" s="30">
        <v>0</v>
      </c>
      <c r="G36" s="30">
        <v>35</v>
      </c>
      <c r="H36" s="30"/>
      <c r="I36" s="30"/>
      <c r="J36" s="30"/>
      <c r="K36" s="30"/>
      <c r="L36" s="30"/>
      <c r="M36" s="30"/>
      <c r="N36" s="30"/>
      <c r="O36" s="30"/>
      <c r="P36" s="30"/>
      <c r="Q36" s="30">
        <v>0</v>
      </c>
      <c r="R36" s="30">
        <v>25</v>
      </c>
      <c r="S36" s="30">
        <v>81</v>
      </c>
      <c r="T36" s="30">
        <v>75</v>
      </c>
      <c r="U36" s="30">
        <v>47</v>
      </c>
      <c r="V36" s="30">
        <v>41</v>
      </c>
      <c r="W36" s="30">
        <v>30</v>
      </c>
      <c r="X36" s="30">
        <v>21</v>
      </c>
      <c r="Y36" s="30">
        <v>8</v>
      </c>
      <c r="Z36" s="30">
        <v>16</v>
      </c>
      <c r="AA36" s="30">
        <v>265</v>
      </c>
      <c r="AB36" s="30">
        <v>37</v>
      </c>
      <c r="AC36" s="30">
        <v>10</v>
      </c>
    </row>
    <row r="37" spans="1:29" ht="14.25" customHeight="1">
      <c r="A37" s="534"/>
      <c r="B37" s="484"/>
      <c r="C37" s="79" t="s">
        <v>35</v>
      </c>
      <c r="D37" s="30">
        <v>239</v>
      </c>
      <c r="E37" s="30">
        <v>238</v>
      </c>
      <c r="F37" s="30">
        <v>1</v>
      </c>
      <c r="G37" s="30">
        <v>34</v>
      </c>
      <c r="H37" s="30"/>
      <c r="I37" s="30"/>
      <c r="J37" s="30"/>
      <c r="K37" s="30"/>
      <c r="L37" s="30"/>
      <c r="M37" s="30"/>
      <c r="N37" s="30"/>
      <c r="O37" s="30"/>
      <c r="P37" s="30"/>
      <c r="Q37" s="30">
        <v>0</v>
      </c>
      <c r="R37" s="30">
        <v>18</v>
      </c>
      <c r="S37" s="30">
        <v>68</v>
      </c>
      <c r="T37" s="30">
        <v>53</v>
      </c>
      <c r="U37" s="30">
        <v>33</v>
      </c>
      <c r="V37" s="30">
        <v>34</v>
      </c>
      <c r="W37" s="30">
        <v>27</v>
      </c>
      <c r="X37" s="30">
        <v>5</v>
      </c>
      <c r="Y37" s="30">
        <v>1</v>
      </c>
      <c r="Z37" s="30">
        <v>5</v>
      </c>
      <c r="AA37" s="30">
        <v>193</v>
      </c>
      <c r="AB37" s="30">
        <v>33</v>
      </c>
      <c r="AC37" s="30">
        <v>8</v>
      </c>
    </row>
    <row r="38" spans="1:29" ht="14.25" customHeight="1">
      <c r="A38" s="534"/>
      <c r="B38" s="482" t="s">
        <v>205</v>
      </c>
      <c r="C38" s="112" t="s">
        <v>116</v>
      </c>
      <c r="D38" s="36">
        <v>294</v>
      </c>
      <c r="E38" s="36">
        <v>294</v>
      </c>
      <c r="F38" s="36">
        <v>0</v>
      </c>
      <c r="G38" s="36">
        <v>33</v>
      </c>
      <c r="H38" s="36"/>
      <c r="I38" s="36"/>
      <c r="J38" s="36"/>
      <c r="K38" s="36"/>
      <c r="L38" s="36"/>
      <c r="M38" s="36"/>
      <c r="N38" s="36"/>
      <c r="O38" s="36"/>
      <c r="P38" s="36"/>
      <c r="Q38" s="36">
        <v>0</v>
      </c>
      <c r="R38" s="36">
        <v>23</v>
      </c>
      <c r="S38" s="36">
        <v>94</v>
      </c>
      <c r="T38" s="36">
        <v>63</v>
      </c>
      <c r="U38" s="36">
        <v>33</v>
      </c>
      <c r="V38" s="36">
        <v>39</v>
      </c>
      <c r="W38" s="36">
        <v>31</v>
      </c>
      <c r="X38" s="36">
        <v>7</v>
      </c>
      <c r="Y38" s="36">
        <v>4</v>
      </c>
      <c r="Z38" s="36">
        <v>19</v>
      </c>
      <c r="AA38" s="36">
        <v>237</v>
      </c>
      <c r="AB38" s="36">
        <v>36</v>
      </c>
      <c r="AC38" s="36">
        <v>2</v>
      </c>
    </row>
    <row r="39" spans="1:29" ht="14.25" customHeight="1">
      <c r="A39" s="534"/>
      <c r="B39" s="483"/>
      <c r="C39" s="79" t="s">
        <v>34</v>
      </c>
      <c r="D39" s="30">
        <v>177</v>
      </c>
      <c r="E39" s="30">
        <v>177</v>
      </c>
      <c r="F39" s="30">
        <v>0</v>
      </c>
      <c r="G39" s="30">
        <v>34</v>
      </c>
      <c r="H39" s="30"/>
      <c r="I39" s="30"/>
      <c r="J39" s="30"/>
      <c r="K39" s="30"/>
      <c r="L39" s="30"/>
      <c r="M39" s="30"/>
      <c r="N39" s="30"/>
      <c r="O39" s="30"/>
      <c r="P39" s="30"/>
      <c r="Q39" s="30">
        <v>0</v>
      </c>
      <c r="R39" s="30">
        <v>14</v>
      </c>
      <c r="S39" s="30">
        <v>57</v>
      </c>
      <c r="T39" s="30">
        <v>35</v>
      </c>
      <c r="U39" s="30">
        <v>23</v>
      </c>
      <c r="V39" s="30">
        <v>22</v>
      </c>
      <c r="W39" s="30">
        <v>19</v>
      </c>
      <c r="X39" s="30">
        <v>3</v>
      </c>
      <c r="Y39" s="30">
        <v>4</v>
      </c>
      <c r="Z39" s="30">
        <v>17</v>
      </c>
      <c r="AA39" s="30">
        <v>134</v>
      </c>
      <c r="AB39" s="30">
        <v>24</v>
      </c>
      <c r="AC39" s="30">
        <v>2</v>
      </c>
    </row>
    <row r="40" spans="1:29" ht="14.25" customHeight="1">
      <c r="A40" s="534"/>
      <c r="B40" s="484"/>
      <c r="C40" s="79" t="s">
        <v>35</v>
      </c>
      <c r="D40" s="30">
        <v>117</v>
      </c>
      <c r="E40" s="30">
        <v>117</v>
      </c>
      <c r="F40" s="30">
        <v>0</v>
      </c>
      <c r="G40" s="30">
        <v>33</v>
      </c>
      <c r="H40" s="30"/>
      <c r="I40" s="30"/>
      <c r="J40" s="30"/>
      <c r="K40" s="30"/>
      <c r="L40" s="30"/>
      <c r="M40" s="30"/>
      <c r="N40" s="30"/>
      <c r="O40" s="30"/>
      <c r="P40" s="30"/>
      <c r="Q40" s="30">
        <v>0</v>
      </c>
      <c r="R40" s="30">
        <v>9</v>
      </c>
      <c r="S40" s="30">
        <v>37</v>
      </c>
      <c r="T40" s="30">
        <v>28</v>
      </c>
      <c r="U40" s="30">
        <v>10</v>
      </c>
      <c r="V40" s="30">
        <v>17</v>
      </c>
      <c r="W40" s="30">
        <v>12</v>
      </c>
      <c r="X40" s="30">
        <v>4</v>
      </c>
      <c r="Y40" s="30">
        <v>0</v>
      </c>
      <c r="Z40" s="30">
        <v>2</v>
      </c>
      <c r="AA40" s="30">
        <v>103</v>
      </c>
      <c r="AB40" s="30">
        <v>12</v>
      </c>
      <c r="AC40" s="30">
        <v>0</v>
      </c>
    </row>
    <row r="41" spans="1:29" ht="14.25" customHeight="1">
      <c r="A41" s="534"/>
      <c r="B41" s="482" t="s">
        <v>300</v>
      </c>
      <c r="C41" s="112" t="s">
        <v>116</v>
      </c>
      <c r="D41" s="36">
        <v>300</v>
      </c>
      <c r="E41" s="36">
        <v>300</v>
      </c>
      <c r="F41" s="36">
        <v>0</v>
      </c>
      <c r="G41" s="36">
        <v>34</v>
      </c>
      <c r="H41" s="36"/>
      <c r="I41" s="36"/>
      <c r="J41" s="36"/>
      <c r="K41" s="36"/>
      <c r="L41" s="36"/>
      <c r="M41" s="36"/>
      <c r="N41" s="36"/>
      <c r="O41" s="36"/>
      <c r="P41" s="36"/>
      <c r="Q41" s="36">
        <v>0</v>
      </c>
      <c r="R41" s="36">
        <v>25</v>
      </c>
      <c r="S41" s="36">
        <v>92</v>
      </c>
      <c r="T41" s="36">
        <v>62</v>
      </c>
      <c r="U41" s="36">
        <v>33</v>
      </c>
      <c r="V41" s="36">
        <v>41</v>
      </c>
      <c r="W41" s="36">
        <v>28</v>
      </c>
      <c r="X41" s="36">
        <v>14</v>
      </c>
      <c r="Y41" s="36">
        <v>5</v>
      </c>
      <c r="Z41" s="36">
        <v>39</v>
      </c>
      <c r="AA41" s="36">
        <v>225</v>
      </c>
      <c r="AB41" s="36">
        <v>32</v>
      </c>
      <c r="AC41" s="36">
        <v>4</v>
      </c>
    </row>
    <row r="42" spans="1:29" ht="14.25" customHeight="1">
      <c r="A42" s="534"/>
      <c r="B42" s="483"/>
      <c r="C42" s="79" t="s">
        <v>34</v>
      </c>
      <c r="D42" s="30">
        <v>186</v>
      </c>
      <c r="E42" s="30">
        <v>186</v>
      </c>
      <c r="F42" s="30">
        <v>0</v>
      </c>
      <c r="G42" s="30">
        <v>34</v>
      </c>
      <c r="H42" s="30"/>
      <c r="I42" s="30"/>
      <c r="J42" s="30"/>
      <c r="K42" s="30"/>
      <c r="L42" s="30"/>
      <c r="M42" s="30"/>
      <c r="N42" s="30"/>
      <c r="O42" s="30"/>
      <c r="P42" s="30"/>
      <c r="Q42" s="30">
        <v>0</v>
      </c>
      <c r="R42" s="30">
        <v>15</v>
      </c>
      <c r="S42" s="30">
        <v>57</v>
      </c>
      <c r="T42" s="30">
        <v>32</v>
      </c>
      <c r="U42" s="30">
        <v>20</v>
      </c>
      <c r="V42" s="30">
        <v>31</v>
      </c>
      <c r="W42" s="30">
        <v>17</v>
      </c>
      <c r="X42" s="30">
        <v>9</v>
      </c>
      <c r="Y42" s="30">
        <v>5</v>
      </c>
      <c r="Z42" s="30">
        <v>30</v>
      </c>
      <c r="AA42" s="30">
        <v>133</v>
      </c>
      <c r="AB42" s="30">
        <v>21</v>
      </c>
      <c r="AC42" s="30">
        <v>2</v>
      </c>
    </row>
    <row r="43" spans="1:29" ht="14.25" customHeight="1">
      <c r="A43" s="534"/>
      <c r="B43" s="484"/>
      <c r="C43" s="79" t="s">
        <v>35</v>
      </c>
      <c r="D43" s="30">
        <v>114</v>
      </c>
      <c r="E43" s="30">
        <v>114</v>
      </c>
      <c r="F43" s="30">
        <v>0</v>
      </c>
      <c r="G43" s="30">
        <v>33</v>
      </c>
      <c r="H43" s="30"/>
      <c r="I43" s="30"/>
      <c r="J43" s="30"/>
      <c r="K43" s="30"/>
      <c r="L43" s="30"/>
      <c r="M43" s="30"/>
      <c r="N43" s="30"/>
      <c r="O43" s="30"/>
      <c r="P43" s="30"/>
      <c r="Q43" s="30">
        <v>0</v>
      </c>
      <c r="R43" s="30">
        <v>10</v>
      </c>
      <c r="S43" s="30">
        <v>35</v>
      </c>
      <c r="T43" s="30">
        <v>30</v>
      </c>
      <c r="U43" s="30">
        <v>13</v>
      </c>
      <c r="V43" s="30">
        <v>10</v>
      </c>
      <c r="W43" s="30">
        <v>11</v>
      </c>
      <c r="X43" s="30">
        <v>5</v>
      </c>
      <c r="Y43" s="30">
        <v>0</v>
      </c>
      <c r="Z43" s="30">
        <v>9</v>
      </c>
      <c r="AA43" s="30">
        <v>92</v>
      </c>
      <c r="AB43" s="30">
        <v>11</v>
      </c>
      <c r="AC43" s="30">
        <v>2</v>
      </c>
    </row>
    <row r="44" spans="1:29" ht="14.25" customHeight="1">
      <c r="A44" s="534"/>
      <c r="B44" s="482" t="s">
        <v>145</v>
      </c>
      <c r="C44" s="112" t="s">
        <v>116</v>
      </c>
      <c r="D44" s="36">
        <v>288</v>
      </c>
      <c r="E44" s="36">
        <v>288</v>
      </c>
      <c r="F44" s="36">
        <v>0</v>
      </c>
      <c r="G44" s="36">
        <v>33</v>
      </c>
      <c r="H44" s="36"/>
      <c r="I44" s="36"/>
      <c r="J44" s="36"/>
      <c r="K44" s="36"/>
      <c r="L44" s="36"/>
      <c r="M44" s="36"/>
      <c r="N44" s="36"/>
      <c r="O44" s="36"/>
      <c r="P44" s="36"/>
      <c r="Q44" s="36">
        <v>0</v>
      </c>
      <c r="R44" s="36">
        <v>32</v>
      </c>
      <c r="S44" s="36">
        <v>83</v>
      </c>
      <c r="T44" s="36">
        <v>72</v>
      </c>
      <c r="U44" s="36">
        <v>33</v>
      </c>
      <c r="V44" s="36">
        <v>34</v>
      </c>
      <c r="W44" s="36">
        <v>19</v>
      </c>
      <c r="X44" s="36">
        <v>10</v>
      </c>
      <c r="Y44" s="36">
        <v>5</v>
      </c>
      <c r="Z44" s="36">
        <v>37</v>
      </c>
      <c r="AA44" s="36">
        <v>219</v>
      </c>
      <c r="AB44" s="36">
        <v>32</v>
      </c>
      <c r="AC44" s="36">
        <v>0</v>
      </c>
    </row>
    <row r="45" spans="1:29" ht="14.25" customHeight="1">
      <c r="A45" s="534"/>
      <c r="B45" s="483"/>
      <c r="C45" s="79" t="s">
        <v>34</v>
      </c>
      <c r="D45" s="30">
        <v>174</v>
      </c>
      <c r="E45" s="30">
        <v>174</v>
      </c>
      <c r="F45" s="30">
        <v>0</v>
      </c>
      <c r="G45" s="30">
        <v>34</v>
      </c>
      <c r="H45" s="30"/>
      <c r="I45" s="30"/>
      <c r="J45" s="30"/>
      <c r="K45" s="30"/>
      <c r="L45" s="30"/>
      <c r="M45" s="30"/>
      <c r="N45" s="30"/>
      <c r="O45" s="30"/>
      <c r="P45" s="30"/>
      <c r="Q45" s="30">
        <v>0</v>
      </c>
      <c r="R45" s="30">
        <v>17</v>
      </c>
      <c r="S45" s="30">
        <v>52</v>
      </c>
      <c r="T45" s="30">
        <v>40</v>
      </c>
      <c r="U45" s="30">
        <v>20</v>
      </c>
      <c r="V45" s="30">
        <v>20</v>
      </c>
      <c r="W45" s="30">
        <v>12</v>
      </c>
      <c r="X45" s="30">
        <v>8</v>
      </c>
      <c r="Y45" s="30">
        <v>5</v>
      </c>
      <c r="Z45" s="30">
        <v>23</v>
      </c>
      <c r="AA45" s="30">
        <v>127</v>
      </c>
      <c r="AB45" s="30">
        <v>24</v>
      </c>
      <c r="AC45" s="30">
        <v>0</v>
      </c>
    </row>
    <row r="46" spans="1:29" ht="14.25" customHeight="1">
      <c r="A46" s="534"/>
      <c r="B46" s="484"/>
      <c r="C46" s="79" t="s">
        <v>35</v>
      </c>
      <c r="D46" s="30">
        <v>114</v>
      </c>
      <c r="E46" s="30">
        <v>114</v>
      </c>
      <c r="F46" s="30">
        <v>0</v>
      </c>
      <c r="G46" s="30">
        <v>32</v>
      </c>
      <c r="H46" s="30"/>
      <c r="I46" s="30"/>
      <c r="J46" s="30"/>
      <c r="K46" s="30"/>
      <c r="L46" s="30"/>
      <c r="M46" s="30"/>
      <c r="N46" s="30"/>
      <c r="O46" s="30"/>
      <c r="P46" s="30"/>
      <c r="Q46" s="30">
        <v>0</v>
      </c>
      <c r="R46" s="30">
        <v>15</v>
      </c>
      <c r="S46" s="30">
        <v>31</v>
      </c>
      <c r="T46" s="30">
        <v>32</v>
      </c>
      <c r="U46" s="30">
        <v>13</v>
      </c>
      <c r="V46" s="30">
        <v>14</v>
      </c>
      <c r="W46" s="30">
        <v>7</v>
      </c>
      <c r="X46" s="30">
        <v>2</v>
      </c>
      <c r="Y46" s="30">
        <v>0</v>
      </c>
      <c r="Z46" s="30">
        <v>14</v>
      </c>
      <c r="AA46" s="30">
        <v>92</v>
      </c>
      <c r="AB46" s="30">
        <v>8</v>
      </c>
      <c r="AC46" s="30">
        <v>0</v>
      </c>
    </row>
    <row r="47" spans="1:29" ht="14.25" customHeight="1">
      <c r="A47" s="534"/>
      <c r="B47" s="526" t="s">
        <v>531</v>
      </c>
      <c r="C47" s="112" t="s">
        <v>116</v>
      </c>
      <c r="D47" s="348">
        <v>323</v>
      </c>
      <c r="E47" s="348">
        <v>323</v>
      </c>
      <c r="F47" s="348">
        <v>0</v>
      </c>
      <c r="G47" s="348">
        <v>33</v>
      </c>
      <c r="H47" s="288"/>
      <c r="I47" s="288"/>
      <c r="J47" s="288"/>
      <c r="K47" s="288"/>
      <c r="L47" s="288"/>
      <c r="M47" s="288"/>
      <c r="N47" s="288"/>
      <c r="O47" s="288"/>
      <c r="P47" s="288"/>
      <c r="Q47" s="348">
        <v>0</v>
      </c>
      <c r="R47" s="348">
        <v>30</v>
      </c>
      <c r="S47" s="348">
        <v>101</v>
      </c>
      <c r="T47" s="348">
        <v>71</v>
      </c>
      <c r="U47" s="348">
        <v>40</v>
      </c>
      <c r="V47" s="348">
        <v>38</v>
      </c>
      <c r="W47" s="348">
        <v>19</v>
      </c>
      <c r="X47" s="348">
        <v>14</v>
      </c>
      <c r="Y47" s="348">
        <v>10</v>
      </c>
      <c r="Z47" s="348">
        <v>39</v>
      </c>
      <c r="AA47" s="348">
        <v>250</v>
      </c>
      <c r="AB47" s="348">
        <v>33</v>
      </c>
      <c r="AC47" s="348">
        <v>1</v>
      </c>
    </row>
    <row r="48" spans="1:29" ht="14.25" customHeight="1">
      <c r="A48" s="534"/>
      <c r="B48" s="526"/>
      <c r="C48" s="79" t="s">
        <v>34</v>
      </c>
      <c r="D48" s="349">
        <v>192</v>
      </c>
      <c r="E48" s="349">
        <v>192</v>
      </c>
      <c r="F48" s="349">
        <v>0</v>
      </c>
      <c r="G48" s="349">
        <v>34</v>
      </c>
      <c r="H48" s="30"/>
      <c r="I48" s="30"/>
      <c r="J48" s="30"/>
      <c r="K48" s="30"/>
      <c r="L48" s="30"/>
      <c r="M48" s="30"/>
      <c r="N48" s="30"/>
      <c r="O48" s="30"/>
      <c r="P48" s="30"/>
      <c r="Q48" s="349">
        <v>0</v>
      </c>
      <c r="R48" s="349">
        <v>14</v>
      </c>
      <c r="S48" s="349">
        <v>57</v>
      </c>
      <c r="T48" s="349">
        <v>43</v>
      </c>
      <c r="U48" s="349">
        <v>26</v>
      </c>
      <c r="V48" s="349">
        <v>22</v>
      </c>
      <c r="W48" s="349">
        <v>14</v>
      </c>
      <c r="X48" s="349">
        <v>7</v>
      </c>
      <c r="Y48" s="349">
        <v>9</v>
      </c>
      <c r="Z48" s="349">
        <v>31</v>
      </c>
      <c r="AA48" s="349">
        <v>137</v>
      </c>
      <c r="AB48" s="349">
        <v>23</v>
      </c>
      <c r="AC48" s="349">
        <v>1</v>
      </c>
    </row>
    <row r="49" spans="1:29" ht="14.25" customHeight="1">
      <c r="A49" s="535"/>
      <c r="B49" s="526"/>
      <c r="C49" s="79" t="s">
        <v>35</v>
      </c>
      <c r="D49" s="350">
        <v>131</v>
      </c>
      <c r="E49" s="350">
        <v>131</v>
      </c>
      <c r="F49" s="350">
        <v>0</v>
      </c>
      <c r="G49" s="350">
        <v>32</v>
      </c>
      <c r="H49" s="131"/>
      <c r="I49" s="131"/>
      <c r="J49" s="131"/>
      <c r="K49" s="131"/>
      <c r="L49" s="131"/>
      <c r="M49" s="131"/>
      <c r="N49" s="131"/>
      <c r="O49" s="131"/>
      <c r="P49" s="131"/>
      <c r="Q49" s="350">
        <v>0</v>
      </c>
      <c r="R49" s="350">
        <v>16</v>
      </c>
      <c r="S49" s="350">
        <v>44</v>
      </c>
      <c r="T49" s="350">
        <v>28</v>
      </c>
      <c r="U49" s="350">
        <v>14</v>
      </c>
      <c r="V49" s="350">
        <v>16</v>
      </c>
      <c r="W49" s="350">
        <v>5</v>
      </c>
      <c r="X49" s="350">
        <v>7</v>
      </c>
      <c r="Y49" s="350">
        <v>1</v>
      </c>
      <c r="Z49" s="350">
        <v>8</v>
      </c>
      <c r="AA49" s="350">
        <v>113</v>
      </c>
      <c r="AB49" s="350">
        <v>10</v>
      </c>
      <c r="AC49" s="350">
        <v>0</v>
      </c>
    </row>
    <row r="51" spans="1:29" ht="15.75">
      <c r="A51" s="467" t="str">
        <f>"-"&amp;Sheet1!F11&amp;"-"</f>
        <v>-86-</v>
      </c>
      <c r="B51" s="467"/>
      <c r="C51" s="467"/>
      <c r="D51" s="467"/>
      <c r="E51" s="467"/>
      <c r="F51" s="467"/>
      <c r="G51" s="467"/>
      <c r="H51" s="467"/>
      <c r="I51" s="467"/>
      <c r="J51" s="467"/>
      <c r="K51" s="467"/>
      <c r="L51" s="467"/>
      <c r="M51" s="467"/>
      <c r="N51" s="467"/>
      <c r="O51" s="467"/>
      <c r="P51" s="467"/>
      <c r="Q51" s="467"/>
      <c r="R51" s="467"/>
      <c r="S51" s="467"/>
      <c r="T51" s="467" t="str">
        <f>"-"&amp;Sheet1!G11&amp;"-"</f>
        <v>-87-</v>
      </c>
      <c r="U51" s="467"/>
      <c r="V51" s="467"/>
      <c r="W51" s="467"/>
      <c r="X51" s="467"/>
      <c r="Y51" s="467"/>
      <c r="Z51" s="467"/>
      <c r="AA51" s="467"/>
      <c r="AB51" s="467"/>
      <c r="AC51" s="467"/>
    </row>
  </sheetData>
  <sheetProtection/>
  <mergeCells count="32">
    <mergeCell ref="T1:AC1"/>
    <mergeCell ref="A2:R2"/>
    <mergeCell ref="T2:Z2"/>
    <mergeCell ref="G3:G4"/>
    <mergeCell ref="AB2:AC2"/>
    <mergeCell ref="Q3:S3"/>
    <mergeCell ref="B8:B10"/>
    <mergeCell ref="A5:A9"/>
    <mergeCell ref="B20:B22"/>
    <mergeCell ref="B23:B25"/>
    <mergeCell ref="B26:B28"/>
    <mergeCell ref="A1:S1"/>
    <mergeCell ref="B38:B40"/>
    <mergeCell ref="A51:S51"/>
    <mergeCell ref="Z3:AC3"/>
    <mergeCell ref="T3:Y3"/>
    <mergeCell ref="A3:C4"/>
    <mergeCell ref="D3:F3"/>
    <mergeCell ref="B17:B19"/>
    <mergeCell ref="B47:B49"/>
    <mergeCell ref="A17:A34"/>
    <mergeCell ref="B14:B16"/>
    <mergeCell ref="B41:B43"/>
    <mergeCell ref="B44:B46"/>
    <mergeCell ref="B5:B7"/>
    <mergeCell ref="A10:A16"/>
    <mergeCell ref="B11:B13"/>
    <mergeCell ref="T51:AC51"/>
    <mergeCell ref="B29:B31"/>
    <mergeCell ref="B32:B34"/>
    <mergeCell ref="A35:A49"/>
    <mergeCell ref="B35:B37"/>
  </mergeCells>
  <printOptions/>
  <pageMargins left="0.7086614173228347" right="0.7086614173228347" top="0.7480314960629921" bottom="0.7480314960629921" header="0.31496062992125984" footer="0.31496062992125984"/>
  <pageSetup fitToWidth="2" horizontalDpi="600" verticalDpi="600" orientation="portrait" pageOrder="overThenDown" paperSize="8" scale="130" r:id="rId1"/>
  <colBreaks count="1" manualBreakCount="1">
    <brk id="19" max="65535" man="1"/>
  </colBreaks>
</worksheet>
</file>

<file path=xl/worksheets/sheet25.xml><?xml version="1.0" encoding="utf-8"?>
<worksheet xmlns="http://schemas.openxmlformats.org/spreadsheetml/2006/main" xmlns:r="http://schemas.openxmlformats.org/officeDocument/2006/relationships">
  <dimension ref="A1:AW43"/>
  <sheetViews>
    <sheetView view="pageBreakPreview" zoomScale="60" zoomScaleNormal="70" workbookViewId="0" topLeftCell="A1">
      <selection activeCell="A1" sqref="A1:AC1"/>
    </sheetView>
  </sheetViews>
  <sheetFormatPr defaultColWidth="9.00390625" defaultRowHeight="16.5"/>
  <cols>
    <col min="1" max="1" width="7.625" style="18" customWidth="1"/>
    <col min="2" max="2" width="9.25390625" style="18" customWidth="1"/>
    <col min="3" max="3" width="12.50390625" style="18" customWidth="1"/>
    <col min="4" max="4" width="10.125" style="18" customWidth="1"/>
    <col min="5" max="5" width="10.625" style="18" customWidth="1"/>
    <col min="6" max="6" width="12.125" style="18" customWidth="1"/>
    <col min="7" max="7" width="7.75390625" style="18" customWidth="1"/>
    <col min="8" max="8" width="8.25390625" style="18" hidden="1" customWidth="1"/>
    <col min="9" max="9" width="7.625" style="18" hidden="1" customWidth="1"/>
    <col min="10" max="16" width="8.00390625" style="18" hidden="1" customWidth="1"/>
    <col min="17" max="25" width="9.125" style="18" customWidth="1"/>
    <col min="26" max="27" width="9.625" style="18" customWidth="1"/>
    <col min="28" max="29" width="10.125" style="18" customWidth="1"/>
    <col min="30" max="16384" width="9.00390625" style="18" customWidth="1"/>
  </cols>
  <sheetData>
    <row r="1" spans="1:38" s="22" customFormat="1" ht="19.5" customHeight="1">
      <c r="A1" s="501" t="s">
        <v>414</v>
      </c>
      <c r="B1" s="501"/>
      <c r="C1" s="501"/>
      <c r="D1" s="501"/>
      <c r="E1" s="501"/>
      <c r="F1" s="501"/>
      <c r="G1" s="501"/>
      <c r="H1" s="501"/>
      <c r="I1" s="501"/>
      <c r="J1" s="501"/>
      <c r="K1" s="501"/>
      <c r="L1" s="501"/>
      <c r="M1" s="501"/>
      <c r="N1" s="501"/>
      <c r="O1" s="501"/>
      <c r="P1" s="501"/>
      <c r="Q1" s="501"/>
      <c r="R1" s="501"/>
      <c r="S1" s="501"/>
      <c r="T1" s="502" t="s">
        <v>12</v>
      </c>
      <c r="U1" s="502"/>
      <c r="V1" s="502"/>
      <c r="W1" s="502"/>
      <c r="X1" s="502"/>
      <c r="Y1" s="502"/>
      <c r="Z1" s="502"/>
      <c r="AA1" s="502"/>
      <c r="AB1" s="502"/>
      <c r="AC1" s="502"/>
      <c r="AD1" s="141"/>
      <c r="AE1" s="141"/>
      <c r="AF1" s="141"/>
      <c r="AG1" s="141"/>
      <c r="AH1" s="141"/>
      <c r="AI1" s="141"/>
      <c r="AJ1" s="141"/>
      <c r="AK1" s="141"/>
      <c r="AL1" s="141"/>
    </row>
    <row r="2" spans="1:29" ht="15.75" customHeight="1">
      <c r="A2" s="473" t="s">
        <v>556</v>
      </c>
      <c r="B2" s="473"/>
      <c r="C2" s="473"/>
      <c r="D2" s="473"/>
      <c r="E2" s="473"/>
      <c r="F2" s="473"/>
      <c r="G2" s="473"/>
      <c r="H2" s="473"/>
      <c r="I2" s="473"/>
      <c r="J2" s="473"/>
      <c r="K2" s="473"/>
      <c r="L2" s="473"/>
      <c r="M2" s="473"/>
      <c r="N2" s="473"/>
      <c r="O2" s="473"/>
      <c r="P2" s="473"/>
      <c r="Q2" s="473"/>
      <c r="R2" s="473"/>
      <c r="S2" s="142" t="s">
        <v>185</v>
      </c>
      <c r="T2" s="518" t="s">
        <v>557</v>
      </c>
      <c r="U2" s="518"/>
      <c r="V2" s="518"/>
      <c r="W2" s="518"/>
      <c r="X2" s="518"/>
      <c r="Y2" s="518"/>
      <c r="Z2" s="518"/>
      <c r="AA2" s="141"/>
      <c r="AB2" s="519" t="s">
        <v>497</v>
      </c>
      <c r="AC2" s="519"/>
    </row>
    <row r="3" spans="1:29" s="57" customFormat="1" ht="35.25" customHeight="1">
      <c r="A3" s="508"/>
      <c r="B3" s="509"/>
      <c r="C3" s="510"/>
      <c r="D3" s="490" t="s">
        <v>3</v>
      </c>
      <c r="E3" s="491"/>
      <c r="F3" s="492"/>
      <c r="G3" s="493" t="s">
        <v>100</v>
      </c>
      <c r="H3" s="108"/>
      <c r="I3" s="108"/>
      <c r="J3" s="108"/>
      <c r="K3" s="108"/>
      <c r="L3" s="108"/>
      <c r="M3" s="108"/>
      <c r="N3" s="108"/>
      <c r="O3" s="108"/>
      <c r="P3" s="108" t="s">
        <v>99</v>
      </c>
      <c r="Q3" s="490" t="s">
        <v>259</v>
      </c>
      <c r="R3" s="505"/>
      <c r="S3" s="505"/>
      <c r="T3" s="505" t="s">
        <v>258</v>
      </c>
      <c r="U3" s="505"/>
      <c r="V3" s="505"/>
      <c r="W3" s="505"/>
      <c r="X3" s="505"/>
      <c r="Y3" s="506"/>
      <c r="Z3" s="507" t="s">
        <v>222</v>
      </c>
      <c r="AA3" s="505"/>
      <c r="AB3" s="505"/>
      <c r="AC3" s="505"/>
    </row>
    <row r="4" spans="1:49" s="202" customFormat="1" ht="61.5" customHeight="1">
      <c r="A4" s="511"/>
      <c r="B4" s="511"/>
      <c r="C4" s="512"/>
      <c r="D4" s="108" t="s">
        <v>225</v>
      </c>
      <c r="E4" s="108" t="s">
        <v>223</v>
      </c>
      <c r="F4" s="108" t="s">
        <v>224</v>
      </c>
      <c r="G4" s="494"/>
      <c r="H4" s="108" t="s">
        <v>101</v>
      </c>
      <c r="I4" s="108" t="s">
        <v>102</v>
      </c>
      <c r="J4" s="104" t="s">
        <v>103</v>
      </c>
      <c r="K4" s="104" t="s">
        <v>104</v>
      </c>
      <c r="L4" s="108" t="s">
        <v>105</v>
      </c>
      <c r="M4" s="108" t="s">
        <v>106</v>
      </c>
      <c r="N4" s="108" t="s">
        <v>107</v>
      </c>
      <c r="O4" s="108" t="s">
        <v>108</v>
      </c>
      <c r="P4" s="109" t="s">
        <v>109</v>
      </c>
      <c r="Q4" s="71" t="s">
        <v>66</v>
      </c>
      <c r="R4" s="71" t="s">
        <v>67</v>
      </c>
      <c r="S4" s="71" t="s">
        <v>68</v>
      </c>
      <c r="T4" s="33" t="s">
        <v>69</v>
      </c>
      <c r="U4" s="33" t="s">
        <v>70</v>
      </c>
      <c r="V4" s="71" t="s">
        <v>71</v>
      </c>
      <c r="W4" s="71" t="s">
        <v>72</v>
      </c>
      <c r="X4" s="71" t="s">
        <v>73</v>
      </c>
      <c r="Y4" s="71" t="s">
        <v>444</v>
      </c>
      <c r="Z4" s="69" t="s">
        <v>492</v>
      </c>
      <c r="AA4" s="68" t="s">
        <v>495</v>
      </c>
      <c r="AB4" s="68" t="s">
        <v>494</v>
      </c>
      <c r="AC4" s="32" t="s">
        <v>493</v>
      </c>
      <c r="AD4" s="211"/>
      <c r="AE4" s="211"/>
      <c r="AF4" s="211"/>
      <c r="AG4" s="211"/>
      <c r="AH4" s="211"/>
      <c r="AI4" s="211"/>
      <c r="AJ4" s="211"/>
      <c r="AK4" s="211"/>
      <c r="AL4" s="211"/>
      <c r="AM4" s="211"/>
      <c r="AN4" s="211"/>
      <c r="AO4" s="211"/>
      <c r="AP4" s="211"/>
      <c r="AQ4" s="211"/>
      <c r="AR4" s="211"/>
      <c r="AS4" s="211"/>
      <c r="AT4" s="211"/>
      <c r="AU4" s="211"/>
      <c r="AV4" s="211"/>
      <c r="AW4" s="211"/>
    </row>
    <row r="5" spans="1:45" s="59" customFormat="1" ht="15.75" customHeight="1">
      <c r="A5" s="529" t="s">
        <v>392</v>
      </c>
      <c r="B5" s="522" t="s">
        <v>115</v>
      </c>
      <c r="C5" s="112" t="s">
        <v>116</v>
      </c>
      <c r="D5" s="36">
        <v>319</v>
      </c>
      <c r="E5" s="36">
        <v>319</v>
      </c>
      <c r="F5" s="36">
        <v>0</v>
      </c>
      <c r="G5" s="36">
        <v>29.833333333333332</v>
      </c>
      <c r="H5" s="36"/>
      <c r="I5" s="36"/>
      <c r="J5" s="36"/>
      <c r="K5" s="36"/>
      <c r="L5" s="36"/>
      <c r="M5" s="36"/>
      <c r="N5" s="36"/>
      <c r="O5" s="36"/>
      <c r="P5" s="36"/>
      <c r="Q5" s="36">
        <v>0</v>
      </c>
      <c r="R5" s="36">
        <v>23</v>
      </c>
      <c r="S5" s="36">
        <v>139</v>
      </c>
      <c r="T5" s="36">
        <v>86</v>
      </c>
      <c r="U5" s="36">
        <v>37</v>
      </c>
      <c r="V5" s="36">
        <v>24</v>
      </c>
      <c r="W5" s="36">
        <v>6</v>
      </c>
      <c r="X5" s="36">
        <v>3</v>
      </c>
      <c r="Y5" s="36">
        <v>1</v>
      </c>
      <c r="Z5" s="36">
        <v>12</v>
      </c>
      <c r="AA5" s="36">
        <v>289</v>
      </c>
      <c r="AB5" s="36">
        <v>18</v>
      </c>
      <c r="AC5" s="36">
        <v>0</v>
      </c>
      <c r="AD5" s="15"/>
      <c r="AE5" s="15"/>
      <c r="AF5" s="15"/>
      <c r="AG5" s="15"/>
      <c r="AH5" s="15"/>
      <c r="AI5" s="15"/>
      <c r="AJ5" s="15"/>
      <c r="AK5" s="15"/>
      <c r="AL5" s="15"/>
      <c r="AM5" s="15"/>
      <c r="AN5" s="15"/>
      <c r="AO5" s="15"/>
      <c r="AP5" s="15"/>
      <c r="AQ5" s="15"/>
      <c r="AR5" s="15"/>
      <c r="AS5" s="15"/>
    </row>
    <row r="6" spans="1:45" s="59" customFormat="1" ht="15.75" customHeight="1">
      <c r="A6" s="530"/>
      <c r="B6" s="526"/>
      <c r="C6" s="79" t="s">
        <v>34</v>
      </c>
      <c r="D6" s="6">
        <v>150</v>
      </c>
      <c r="E6" s="6">
        <v>150</v>
      </c>
      <c r="F6" s="6">
        <v>0</v>
      </c>
      <c r="G6" s="6">
        <v>32</v>
      </c>
      <c r="H6" s="6"/>
      <c r="I6" s="6"/>
      <c r="J6" s="6"/>
      <c r="K6" s="6"/>
      <c r="L6" s="6"/>
      <c r="M6" s="6"/>
      <c r="N6" s="6"/>
      <c r="O6" s="6"/>
      <c r="P6" s="6"/>
      <c r="Q6" s="6">
        <v>0</v>
      </c>
      <c r="R6" s="6">
        <v>1</v>
      </c>
      <c r="S6" s="6">
        <v>56</v>
      </c>
      <c r="T6" s="6">
        <v>47</v>
      </c>
      <c r="U6" s="6">
        <v>21</v>
      </c>
      <c r="V6" s="6">
        <v>16</v>
      </c>
      <c r="W6" s="6">
        <v>6</v>
      </c>
      <c r="X6" s="6">
        <v>2</v>
      </c>
      <c r="Y6" s="6">
        <v>1</v>
      </c>
      <c r="Z6" s="6">
        <v>7</v>
      </c>
      <c r="AA6" s="6">
        <v>135</v>
      </c>
      <c r="AB6" s="6">
        <v>8</v>
      </c>
      <c r="AC6" s="6">
        <v>0</v>
      </c>
      <c r="AD6" s="15"/>
      <c r="AE6" s="15"/>
      <c r="AF6" s="15"/>
      <c r="AG6" s="15"/>
      <c r="AH6" s="15"/>
      <c r="AI6" s="15"/>
      <c r="AJ6" s="15"/>
      <c r="AK6" s="15"/>
      <c r="AL6" s="15"/>
      <c r="AM6" s="15"/>
      <c r="AN6" s="15"/>
      <c r="AO6" s="15"/>
      <c r="AP6" s="15"/>
      <c r="AQ6" s="15"/>
      <c r="AR6" s="15"/>
      <c r="AS6" s="15"/>
    </row>
    <row r="7" spans="1:45" s="59" customFormat="1" ht="15.75" customHeight="1">
      <c r="A7" s="530"/>
      <c r="B7" s="526"/>
      <c r="C7" s="79" t="s">
        <v>35</v>
      </c>
      <c r="D7" s="6">
        <v>169</v>
      </c>
      <c r="E7" s="6">
        <v>169</v>
      </c>
      <c r="F7" s="6">
        <v>0</v>
      </c>
      <c r="G7" s="6">
        <v>29</v>
      </c>
      <c r="H7" s="6"/>
      <c r="I7" s="6"/>
      <c r="J7" s="6"/>
      <c r="K7" s="6"/>
      <c r="L7" s="6"/>
      <c r="M7" s="6"/>
      <c r="N7" s="6"/>
      <c r="O7" s="6"/>
      <c r="P7" s="6"/>
      <c r="Q7" s="6">
        <v>0</v>
      </c>
      <c r="R7" s="6">
        <v>22</v>
      </c>
      <c r="S7" s="6">
        <v>83</v>
      </c>
      <c r="T7" s="6">
        <v>39</v>
      </c>
      <c r="U7" s="6">
        <v>16</v>
      </c>
      <c r="V7" s="6">
        <v>8</v>
      </c>
      <c r="W7" s="6">
        <v>0</v>
      </c>
      <c r="X7" s="6">
        <v>1</v>
      </c>
      <c r="Y7" s="6">
        <v>0</v>
      </c>
      <c r="Z7" s="6">
        <v>5</v>
      </c>
      <c r="AA7" s="6">
        <v>154</v>
      </c>
      <c r="AB7" s="6">
        <v>10</v>
      </c>
      <c r="AC7" s="6">
        <v>0</v>
      </c>
      <c r="AD7" s="15"/>
      <c r="AE7" s="15"/>
      <c r="AF7" s="15"/>
      <c r="AG7" s="15"/>
      <c r="AH7" s="15"/>
      <c r="AI7" s="15"/>
      <c r="AJ7" s="15"/>
      <c r="AK7" s="15"/>
      <c r="AL7" s="15"/>
      <c r="AM7" s="15"/>
      <c r="AN7" s="15"/>
      <c r="AO7" s="15"/>
      <c r="AP7" s="15"/>
      <c r="AQ7" s="15"/>
      <c r="AR7" s="15"/>
      <c r="AS7" s="15"/>
    </row>
    <row r="8" spans="1:45" s="59" customFormat="1" ht="15.75" customHeight="1">
      <c r="A8" s="530"/>
      <c r="B8" s="526" t="s">
        <v>203</v>
      </c>
      <c r="C8" s="112" t="s">
        <v>116</v>
      </c>
      <c r="D8" s="36">
        <v>103</v>
      </c>
      <c r="E8" s="36">
        <v>103</v>
      </c>
      <c r="F8" s="36">
        <v>0</v>
      </c>
      <c r="G8" s="36">
        <v>31.5</v>
      </c>
      <c r="H8" s="36"/>
      <c r="I8" s="36"/>
      <c r="J8" s="36"/>
      <c r="K8" s="36"/>
      <c r="L8" s="36"/>
      <c r="M8" s="36"/>
      <c r="N8" s="36"/>
      <c r="O8" s="36"/>
      <c r="P8" s="36"/>
      <c r="Q8" s="36">
        <v>0</v>
      </c>
      <c r="R8" s="36">
        <v>8</v>
      </c>
      <c r="S8" s="36">
        <v>38</v>
      </c>
      <c r="T8" s="36">
        <v>24</v>
      </c>
      <c r="U8" s="36">
        <v>17</v>
      </c>
      <c r="V8" s="36">
        <v>11</v>
      </c>
      <c r="W8" s="36">
        <v>2</v>
      </c>
      <c r="X8" s="36">
        <v>3</v>
      </c>
      <c r="Y8" s="36">
        <v>0</v>
      </c>
      <c r="Z8" s="36">
        <v>4</v>
      </c>
      <c r="AA8" s="36">
        <v>94</v>
      </c>
      <c r="AB8" s="36">
        <v>5</v>
      </c>
      <c r="AC8" s="36">
        <v>0</v>
      </c>
      <c r="AD8" s="15"/>
      <c r="AE8" s="15"/>
      <c r="AF8" s="15"/>
      <c r="AG8" s="15"/>
      <c r="AH8" s="15"/>
      <c r="AI8" s="15"/>
      <c r="AJ8" s="15"/>
      <c r="AK8" s="15"/>
      <c r="AL8" s="15"/>
      <c r="AM8" s="15"/>
      <c r="AN8" s="15"/>
      <c r="AO8" s="15"/>
      <c r="AP8" s="15"/>
      <c r="AQ8" s="15"/>
      <c r="AR8" s="15"/>
      <c r="AS8" s="15"/>
    </row>
    <row r="9" spans="1:45" s="59" customFormat="1" ht="15.75" customHeight="1">
      <c r="A9" s="530"/>
      <c r="B9" s="526"/>
      <c r="C9" s="79" t="s">
        <v>34</v>
      </c>
      <c r="D9" s="6">
        <v>69</v>
      </c>
      <c r="E9" s="6">
        <v>69</v>
      </c>
      <c r="F9" s="6">
        <v>0</v>
      </c>
      <c r="G9" s="6">
        <v>33</v>
      </c>
      <c r="H9" s="6"/>
      <c r="I9" s="6"/>
      <c r="J9" s="6"/>
      <c r="K9" s="6"/>
      <c r="L9" s="6"/>
      <c r="M9" s="6"/>
      <c r="N9" s="6"/>
      <c r="O9" s="6"/>
      <c r="P9" s="6"/>
      <c r="Q9" s="6">
        <v>0</v>
      </c>
      <c r="R9" s="6">
        <v>1</v>
      </c>
      <c r="S9" s="6">
        <v>23</v>
      </c>
      <c r="T9" s="6">
        <v>19</v>
      </c>
      <c r="U9" s="6">
        <v>14</v>
      </c>
      <c r="V9" s="6">
        <v>8</v>
      </c>
      <c r="W9" s="6">
        <v>2</v>
      </c>
      <c r="X9" s="6">
        <v>2</v>
      </c>
      <c r="Y9" s="6">
        <v>0</v>
      </c>
      <c r="Z9" s="6">
        <v>4</v>
      </c>
      <c r="AA9" s="6">
        <v>62</v>
      </c>
      <c r="AB9" s="6">
        <v>3</v>
      </c>
      <c r="AC9" s="6">
        <v>0</v>
      </c>
      <c r="AD9" s="15"/>
      <c r="AE9" s="15"/>
      <c r="AF9" s="15"/>
      <c r="AG9" s="15"/>
      <c r="AH9" s="15"/>
      <c r="AI9" s="15"/>
      <c r="AJ9" s="15"/>
      <c r="AK9" s="15"/>
      <c r="AL9" s="15"/>
      <c r="AM9" s="15"/>
      <c r="AN9" s="15"/>
      <c r="AO9" s="15"/>
      <c r="AP9" s="15"/>
      <c r="AQ9" s="15"/>
      <c r="AR9" s="15"/>
      <c r="AS9" s="15"/>
    </row>
    <row r="10" spans="1:45" s="59" customFormat="1" ht="15.75" customHeight="1">
      <c r="A10" s="530"/>
      <c r="B10" s="526"/>
      <c r="C10" s="72" t="s">
        <v>35</v>
      </c>
      <c r="D10" s="16">
        <v>34</v>
      </c>
      <c r="E10" s="6">
        <v>34</v>
      </c>
      <c r="F10" s="6">
        <v>0</v>
      </c>
      <c r="G10" s="6">
        <v>30</v>
      </c>
      <c r="H10" s="6"/>
      <c r="I10" s="6"/>
      <c r="J10" s="6"/>
      <c r="K10" s="6"/>
      <c r="L10" s="6"/>
      <c r="M10" s="6"/>
      <c r="N10" s="6"/>
      <c r="O10" s="6"/>
      <c r="P10" s="6"/>
      <c r="Q10" s="6">
        <v>0</v>
      </c>
      <c r="R10" s="6">
        <v>7</v>
      </c>
      <c r="S10" s="6">
        <v>15</v>
      </c>
      <c r="T10" s="6">
        <v>5</v>
      </c>
      <c r="U10" s="6">
        <v>3</v>
      </c>
      <c r="V10" s="6">
        <v>3</v>
      </c>
      <c r="W10" s="6">
        <v>0</v>
      </c>
      <c r="X10" s="6">
        <v>1</v>
      </c>
      <c r="Y10" s="6">
        <v>0</v>
      </c>
      <c r="Z10" s="6">
        <v>0</v>
      </c>
      <c r="AA10" s="6">
        <v>32</v>
      </c>
      <c r="AB10" s="6">
        <v>2</v>
      </c>
      <c r="AC10" s="6">
        <v>0</v>
      </c>
      <c r="AD10" s="15"/>
      <c r="AE10" s="15"/>
      <c r="AF10" s="15"/>
      <c r="AG10" s="15"/>
      <c r="AH10" s="15"/>
      <c r="AI10" s="15"/>
      <c r="AJ10" s="15"/>
      <c r="AK10" s="15"/>
      <c r="AL10" s="15"/>
      <c r="AM10" s="15"/>
      <c r="AN10" s="15"/>
      <c r="AO10" s="15"/>
      <c r="AP10" s="15"/>
      <c r="AQ10" s="15"/>
      <c r="AR10" s="15"/>
      <c r="AS10" s="15"/>
    </row>
    <row r="11" spans="1:29" ht="15.75" customHeight="1">
      <c r="A11" s="530"/>
      <c r="B11" s="526" t="s">
        <v>204</v>
      </c>
      <c r="C11" s="112" t="s">
        <v>116</v>
      </c>
      <c r="D11" s="35">
        <v>214</v>
      </c>
      <c r="E11" s="36">
        <v>214</v>
      </c>
      <c r="F11" s="36">
        <v>0</v>
      </c>
      <c r="G11" s="36">
        <v>30</v>
      </c>
      <c r="H11" s="36"/>
      <c r="I11" s="36"/>
      <c r="J11" s="36"/>
      <c r="K11" s="36"/>
      <c r="L11" s="36"/>
      <c r="M11" s="36"/>
      <c r="N11" s="36"/>
      <c r="O11" s="36"/>
      <c r="P11" s="36"/>
      <c r="Q11" s="36">
        <v>0</v>
      </c>
      <c r="R11" s="36">
        <v>15</v>
      </c>
      <c r="S11" s="36">
        <v>100</v>
      </c>
      <c r="T11" s="36">
        <v>61</v>
      </c>
      <c r="U11" s="36">
        <v>20</v>
      </c>
      <c r="V11" s="36">
        <v>13</v>
      </c>
      <c r="W11" s="36">
        <v>4</v>
      </c>
      <c r="X11" s="36">
        <v>0</v>
      </c>
      <c r="Y11" s="36">
        <v>1</v>
      </c>
      <c r="Z11" s="36">
        <v>8</v>
      </c>
      <c r="AA11" s="36">
        <v>193</v>
      </c>
      <c r="AB11" s="36">
        <v>13</v>
      </c>
      <c r="AC11" s="36">
        <v>0</v>
      </c>
    </row>
    <row r="12" spans="1:29" ht="15.75" customHeight="1">
      <c r="A12" s="534" t="s">
        <v>393</v>
      </c>
      <c r="B12" s="526"/>
      <c r="C12" s="72" t="s">
        <v>34</v>
      </c>
      <c r="D12" s="16">
        <v>79</v>
      </c>
      <c r="E12" s="6">
        <v>79</v>
      </c>
      <c r="F12" s="6">
        <v>0</v>
      </c>
      <c r="G12" s="6">
        <v>32</v>
      </c>
      <c r="H12" s="6"/>
      <c r="I12" s="6"/>
      <c r="J12" s="6"/>
      <c r="K12" s="6"/>
      <c r="L12" s="6"/>
      <c r="M12" s="6"/>
      <c r="N12" s="6"/>
      <c r="O12" s="6"/>
      <c r="P12" s="6"/>
      <c r="Q12" s="6">
        <v>0</v>
      </c>
      <c r="R12" s="6">
        <v>0</v>
      </c>
      <c r="S12" s="6">
        <v>32</v>
      </c>
      <c r="T12" s="6">
        <v>27</v>
      </c>
      <c r="U12" s="6">
        <v>7</v>
      </c>
      <c r="V12" s="6">
        <v>8</v>
      </c>
      <c r="W12" s="6">
        <v>4</v>
      </c>
      <c r="X12" s="6">
        <v>0</v>
      </c>
      <c r="Y12" s="6">
        <v>1</v>
      </c>
      <c r="Z12" s="6">
        <v>3</v>
      </c>
      <c r="AA12" s="6">
        <v>71</v>
      </c>
      <c r="AB12" s="6">
        <v>5</v>
      </c>
      <c r="AC12" s="6">
        <v>0</v>
      </c>
    </row>
    <row r="13" spans="1:29" ht="15.75" customHeight="1">
      <c r="A13" s="534"/>
      <c r="B13" s="526"/>
      <c r="C13" s="72" t="s">
        <v>35</v>
      </c>
      <c r="D13" s="16">
        <v>135</v>
      </c>
      <c r="E13" s="6">
        <v>135</v>
      </c>
      <c r="F13" s="6">
        <v>0</v>
      </c>
      <c r="G13" s="6">
        <v>29</v>
      </c>
      <c r="H13" s="6"/>
      <c r="I13" s="6"/>
      <c r="J13" s="6"/>
      <c r="K13" s="6"/>
      <c r="L13" s="6"/>
      <c r="M13" s="6"/>
      <c r="N13" s="6"/>
      <c r="O13" s="6"/>
      <c r="P13" s="6"/>
      <c r="Q13" s="6">
        <v>0</v>
      </c>
      <c r="R13" s="6">
        <v>15</v>
      </c>
      <c r="S13" s="6">
        <v>68</v>
      </c>
      <c r="T13" s="6">
        <v>34</v>
      </c>
      <c r="U13" s="6">
        <v>13</v>
      </c>
      <c r="V13" s="6">
        <v>5</v>
      </c>
      <c r="W13" s="6">
        <v>0</v>
      </c>
      <c r="X13" s="6">
        <v>0</v>
      </c>
      <c r="Y13" s="6">
        <v>0</v>
      </c>
      <c r="Z13" s="6">
        <v>5</v>
      </c>
      <c r="AA13" s="6">
        <v>122</v>
      </c>
      <c r="AB13" s="6">
        <v>8</v>
      </c>
      <c r="AC13" s="6">
        <v>0</v>
      </c>
    </row>
    <row r="14" spans="1:29" ht="15.75" customHeight="1">
      <c r="A14" s="534"/>
      <c r="B14" s="526" t="s">
        <v>205</v>
      </c>
      <c r="C14" s="112" t="s">
        <v>116</v>
      </c>
      <c r="D14" s="36">
        <v>2</v>
      </c>
      <c r="E14" s="36">
        <v>2</v>
      </c>
      <c r="F14" s="36">
        <v>0</v>
      </c>
      <c r="G14" s="36">
        <v>28</v>
      </c>
      <c r="H14" s="36"/>
      <c r="I14" s="36"/>
      <c r="J14" s="36"/>
      <c r="K14" s="36"/>
      <c r="L14" s="36"/>
      <c r="M14" s="36"/>
      <c r="N14" s="36"/>
      <c r="O14" s="36"/>
      <c r="P14" s="36"/>
      <c r="Q14" s="36">
        <v>0</v>
      </c>
      <c r="R14" s="36">
        <v>0</v>
      </c>
      <c r="S14" s="36">
        <v>1</v>
      </c>
      <c r="T14" s="36">
        <v>1</v>
      </c>
      <c r="U14" s="36">
        <v>0</v>
      </c>
      <c r="V14" s="36">
        <v>0</v>
      </c>
      <c r="W14" s="36">
        <v>0</v>
      </c>
      <c r="X14" s="36">
        <v>0</v>
      </c>
      <c r="Y14" s="36">
        <v>0</v>
      </c>
      <c r="Z14" s="36">
        <v>0</v>
      </c>
      <c r="AA14" s="36">
        <v>2</v>
      </c>
      <c r="AB14" s="36">
        <v>0</v>
      </c>
      <c r="AC14" s="36">
        <v>0</v>
      </c>
    </row>
    <row r="15" spans="1:29" ht="15.75" customHeight="1">
      <c r="A15" s="534"/>
      <c r="B15" s="526"/>
      <c r="C15" s="79" t="s">
        <v>34</v>
      </c>
      <c r="D15" s="30">
        <v>2</v>
      </c>
      <c r="E15" s="30">
        <v>2</v>
      </c>
      <c r="F15" s="30">
        <v>0</v>
      </c>
      <c r="G15" s="30">
        <v>28</v>
      </c>
      <c r="H15" s="30"/>
      <c r="I15" s="30"/>
      <c r="J15" s="30"/>
      <c r="K15" s="30"/>
      <c r="L15" s="30"/>
      <c r="M15" s="30"/>
      <c r="N15" s="30"/>
      <c r="O15" s="30"/>
      <c r="P15" s="30"/>
      <c r="Q15" s="30">
        <v>0</v>
      </c>
      <c r="R15" s="30">
        <v>0</v>
      </c>
      <c r="S15" s="30">
        <v>1</v>
      </c>
      <c r="T15" s="30">
        <v>1</v>
      </c>
      <c r="U15" s="30">
        <v>0</v>
      </c>
      <c r="V15" s="30">
        <v>0</v>
      </c>
      <c r="W15" s="30">
        <v>0</v>
      </c>
      <c r="X15" s="30">
        <v>0</v>
      </c>
      <c r="Y15" s="30">
        <v>0</v>
      </c>
      <c r="Z15" s="30">
        <v>0</v>
      </c>
      <c r="AA15" s="30">
        <v>2</v>
      </c>
      <c r="AB15" s="30">
        <v>0</v>
      </c>
      <c r="AC15" s="30">
        <v>0</v>
      </c>
    </row>
    <row r="16" spans="1:29" ht="15.75" customHeight="1">
      <c r="A16" s="534"/>
      <c r="B16" s="526"/>
      <c r="C16" s="79" t="s">
        <v>35</v>
      </c>
      <c r="D16" s="216">
        <v>0</v>
      </c>
      <c r="E16" s="131">
        <v>0</v>
      </c>
      <c r="F16" s="131">
        <v>0</v>
      </c>
      <c r="G16" s="131">
        <v>0</v>
      </c>
      <c r="H16" s="131"/>
      <c r="I16" s="131"/>
      <c r="J16" s="131"/>
      <c r="K16" s="131"/>
      <c r="L16" s="131"/>
      <c r="M16" s="131"/>
      <c r="N16" s="131"/>
      <c r="O16" s="131"/>
      <c r="P16" s="131"/>
      <c r="Q16" s="131">
        <v>0</v>
      </c>
      <c r="R16" s="131">
        <v>0</v>
      </c>
      <c r="S16" s="131">
        <v>0</v>
      </c>
      <c r="T16" s="131">
        <v>0</v>
      </c>
      <c r="U16" s="131">
        <v>0</v>
      </c>
      <c r="V16" s="131">
        <v>0</v>
      </c>
      <c r="W16" s="131">
        <v>0</v>
      </c>
      <c r="X16" s="131">
        <v>0</v>
      </c>
      <c r="Y16" s="131">
        <v>0</v>
      </c>
      <c r="Z16" s="131">
        <v>0</v>
      </c>
      <c r="AA16" s="131">
        <v>0</v>
      </c>
      <c r="AB16" s="131">
        <v>0</v>
      </c>
      <c r="AC16" s="131">
        <v>0</v>
      </c>
    </row>
    <row r="17" spans="1:29" ht="15.75" customHeight="1">
      <c r="A17" s="529" t="s">
        <v>394</v>
      </c>
      <c r="B17" s="522" t="s">
        <v>115</v>
      </c>
      <c r="C17" s="112" t="s">
        <v>116</v>
      </c>
      <c r="D17" s="36">
        <f aca="true" t="shared" si="0" ref="D17:F19">D20+D23+D26+D29+D32+D35+D38</f>
        <v>3729</v>
      </c>
      <c r="E17" s="36">
        <f t="shared" si="0"/>
        <v>3728</v>
      </c>
      <c r="F17" s="36">
        <f t="shared" si="0"/>
        <v>1</v>
      </c>
      <c r="G17" s="36">
        <f>(D20*G20+D23*G23+D26*G26+D29*G29+D32*G32+D35*G35+D38*G38)/D17</f>
        <v>31.886028425851435</v>
      </c>
      <c r="H17" s="36">
        <f aca="true" t="shared" si="1" ref="H17:AC17">H20+H23+H26+H29+H32+H35+H38</f>
        <v>0</v>
      </c>
      <c r="I17" s="36">
        <f t="shared" si="1"/>
        <v>0</v>
      </c>
      <c r="J17" s="36">
        <f t="shared" si="1"/>
        <v>0</v>
      </c>
      <c r="K17" s="36">
        <f t="shared" si="1"/>
        <v>0</v>
      </c>
      <c r="L17" s="36">
        <f t="shared" si="1"/>
        <v>0</v>
      </c>
      <c r="M17" s="36">
        <f t="shared" si="1"/>
        <v>0</v>
      </c>
      <c r="N17" s="36">
        <f t="shared" si="1"/>
        <v>0</v>
      </c>
      <c r="O17" s="36">
        <f t="shared" si="1"/>
        <v>0</v>
      </c>
      <c r="P17" s="36">
        <f t="shared" si="1"/>
        <v>0</v>
      </c>
      <c r="Q17" s="36">
        <f>Q20+Q23+Q26+Q29+Q32+Q35+Q38</f>
        <v>10</v>
      </c>
      <c r="R17" s="36">
        <f t="shared" si="1"/>
        <v>189</v>
      </c>
      <c r="S17" s="36">
        <f t="shared" si="1"/>
        <v>1229</v>
      </c>
      <c r="T17" s="36">
        <f t="shared" si="1"/>
        <v>1094</v>
      </c>
      <c r="U17" s="36">
        <f t="shared" si="1"/>
        <v>635</v>
      </c>
      <c r="V17" s="36">
        <f t="shared" si="1"/>
        <v>375</v>
      </c>
      <c r="W17" s="36">
        <f t="shared" si="1"/>
        <v>152</v>
      </c>
      <c r="X17" s="36">
        <f t="shared" si="1"/>
        <v>36</v>
      </c>
      <c r="Y17" s="36">
        <f t="shared" si="1"/>
        <v>9</v>
      </c>
      <c r="Z17" s="36">
        <f t="shared" si="1"/>
        <v>398</v>
      </c>
      <c r="AA17" s="36">
        <f t="shared" si="1"/>
        <v>3027</v>
      </c>
      <c r="AB17" s="36">
        <f t="shared" si="1"/>
        <v>290</v>
      </c>
      <c r="AC17" s="36">
        <f t="shared" si="1"/>
        <v>14</v>
      </c>
    </row>
    <row r="18" spans="1:29" ht="15.75" customHeight="1">
      <c r="A18" s="530"/>
      <c r="B18" s="526"/>
      <c r="C18" s="79" t="s">
        <v>34</v>
      </c>
      <c r="D18" s="6">
        <f t="shared" si="0"/>
        <v>3028</v>
      </c>
      <c r="E18" s="6">
        <f t="shared" si="0"/>
        <v>3027</v>
      </c>
      <c r="F18" s="6">
        <f t="shared" si="0"/>
        <v>1</v>
      </c>
      <c r="G18" s="6">
        <f>(D21*G21+D24*G24+D27*G27+D30*G30+D33*G33+D36*G36+D39*G39)/D18</f>
        <v>32.51882430647292</v>
      </c>
      <c r="H18" s="6">
        <f aca="true" t="shared" si="2" ref="H18:AC18">H21+H24+H27+H30+H33+H36+H39</f>
        <v>0</v>
      </c>
      <c r="I18" s="6">
        <f t="shared" si="2"/>
        <v>0</v>
      </c>
      <c r="J18" s="6">
        <f t="shared" si="2"/>
        <v>0</v>
      </c>
      <c r="K18" s="6">
        <f t="shared" si="2"/>
        <v>0</v>
      </c>
      <c r="L18" s="6">
        <f t="shared" si="2"/>
        <v>0</v>
      </c>
      <c r="M18" s="6">
        <f t="shared" si="2"/>
        <v>0</v>
      </c>
      <c r="N18" s="6">
        <f t="shared" si="2"/>
        <v>0</v>
      </c>
      <c r="O18" s="6">
        <f t="shared" si="2"/>
        <v>0</v>
      </c>
      <c r="P18" s="6">
        <f t="shared" si="2"/>
        <v>0</v>
      </c>
      <c r="Q18" s="6">
        <f t="shared" si="2"/>
        <v>10</v>
      </c>
      <c r="R18" s="6">
        <f t="shared" si="2"/>
        <v>127</v>
      </c>
      <c r="S18" s="6">
        <f t="shared" si="2"/>
        <v>940</v>
      </c>
      <c r="T18" s="6">
        <f t="shared" si="2"/>
        <v>904</v>
      </c>
      <c r="U18" s="6">
        <f t="shared" si="2"/>
        <v>530</v>
      </c>
      <c r="V18" s="6">
        <f t="shared" si="2"/>
        <v>333</v>
      </c>
      <c r="W18" s="6">
        <f t="shared" si="2"/>
        <v>140</v>
      </c>
      <c r="X18" s="6">
        <f t="shared" si="2"/>
        <v>35</v>
      </c>
      <c r="Y18" s="6">
        <f t="shared" si="2"/>
        <v>9</v>
      </c>
      <c r="Z18" s="6">
        <f t="shared" si="2"/>
        <v>345</v>
      </c>
      <c r="AA18" s="6">
        <f t="shared" si="2"/>
        <v>2396</v>
      </c>
      <c r="AB18" s="6">
        <f t="shared" si="2"/>
        <v>273</v>
      </c>
      <c r="AC18" s="6">
        <f t="shared" si="2"/>
        <v>14</v>
      </c>
    </row>
    <row r="19" spans="1:29" ht="15.75" customHeight="1">
      <c r="A19" s="530"/>
      <c r="B19" s="526"/>
      <c r="C19" s="79" t="s">
        <v>35</v>
      </c>
      <c r="D19" s="6">
        <f t="shared" si="0"/>
        <v>701</v>
      </c>
      <c r="E19" s="6">
        <f t="shared" si="0"/>
        <v>701</v>
      </c>
      <c r="F19" s="6">
        <f t="shared" si="0"/>
        <v>0</v>
      </c>
      <c r="G19" s="6">
        <f>(D22*G22+D25*G25+D28*G28+D31*G31+D34*G34+D37*G37+D40*G40)/D19</f>
        <v>30.459343794579173</v>
      </c>
      <c r="H19" s="6">
        <f aca="true" t="shared" si="3" ref="H19:AC19">H22+H25+H28+H31+H34+H37+H40</f>
        <v>0</v>
      </c>
      <c r="I19" s="6">
        <f t="shared" si="3"/>
        <v>0</v>
      </c>
      <c r="J19" s="6">
        <f t="shared" si="3"/>
        <v>0</v>
      </c>
      <c r="K19" s="6">
        <f t="shared" si="3"/>
        <v>0</v>
      </c>
      <c r="L19" s="6">
        <f t="shared" si="3"/>
        <v>0</v>
      </c>
      <c r="M19" s="6">
        <f t="shared" si="3"/>
        <v>0</v>
      </c>
      <c r="N19" s="6">
        <f t="shared" si="3"/>
        <v>0</v>
      </c>
      <c r="O19" s="6">
        <f t="shared" si="3"/>
        <v>0</v>
      </c>
      <c r="P19" s="6">
        <f t="shared" si="3"/>
        <v>0</v>
      </c>
      <c r="Q19" s="6">
        <f t="shared" si="3"/>
        <v>0</v>
      </c>
      <c r="R19" s="6">
        <f t="shared" si="3"/>
        <v>62</v>
      </c>
      <c r="S19" s="6">
        <f t="shared" si="3"/>
        <v>289</v>
      </c>
      <c r="T19" s="6">
        <f t="shared" si="3"/>
        <v>190</v>
      </c>
      <c r="U19" s="6">
        <f t="shared" si="3"/>
        <v>105</v>
      </c>
      <c r="V19" s="6">
        <f t="shared" si="3"/>
        <v>42</v>
      </c>
      <c r="W19" s="6">
        <f t="shared" si="3"/>
        <v>12</v>
      </c>
      <c r="X19" s="6">
        <f t="shared" si="3"/>
        <v>1</v>
      </c>
      <c r="Y19" s="6">
        <f t="shared" si="3"/>
        <v>0</v>
      </c>
      <c r="Z19" s="6">
        <f t="shared" si="3"/>
        <v>53</v>
      </c>
      <c r="AA19" s="6">
        <f t="shared" si="3"/>
        <v>631</v>
      </c>
      <c r="AB19" s="6">
        <f t="shared" si="3"/>
        <v>17</v>
      </c>
      <c r="AC19" s="6">
        <f t="shared" si="3"/>
        <v>0</v>
      </c>
    </row>
    <row r="20" spans="1:29" ht="15.75" customHeight="1">
      <c r="A20" s="530"/>
      <c r="B20" s="482" t="s">
        <v>199</v>
      </c>
      <c r="C20" s="112" t="s">
        <v>116</v>
      </c>
      <c r="D20" s="36">
        <v>1</v>
      </c>
      <c r="E20" s="36">
        <v>1</v>
      </c>
      <c r="F20" s="36">
        <v>0</v>
      </c>
      <c r="G20" s="36">
        <v>27</v>
      </c>
      <c r="H20" s="36"/>
      <c r="I20" s="36"/>
      <c r="J20" s="36"/>
      <c r="K20" s="36"/>
      <c r="L20" s="36"/>
      <c r="M20" s="36"/>
      <c r="N20" s="36"/>
      <c r="O20" s="36"/>
      <c r="P20" s="36"/>
      <c r="Q20" s="36">
        <v>0</v>
      </c>
      <c r="R20" s="36">
        <v>0</v>
      </c>
      <c r="S20" s="36">
        <v>1</v>
      </c>
      <c r="T20" s="36">
        <v>0</v>
      </c>
      <c r="U20" s="36">
        <v>0</v>
      </c>
      <c r="V20" s="36">
        <v>0</v>
      </c>
      <c r="W20" s="36">
        <v>0</v>
      </c>
      <c r="X20" s="36">
        <v>0</v>
      </c>
      <c r="Y20" s="36">
        <v>0</v>
      </c>
      <c r="Z20" s="36">
        <v>0</v>
      </c>
      <c r="AA20" s="36">
        <v>1</v>
      </c>
      <c r="AB20" s="36">
        <v>0</v>
      </c>
      <c r="AC20" s="36">
        <v>0</v>
      </c>
    </row>
    <row r="21" spans="1:29" ht="15.75" customHeight="1">
      <c r="A21" s="530"/>
      <c r="B21" s="483"/>
      <c r="C21" s="79" t="s">
        <v>34</v>
      </c>
      <c r="D21" s="30">
        <v>1</v>
      </c>
      <c r="E21" s="30">
        <v>1</v>
      </c>
      <c r="F21" s="30">
        <v>0</v>
      </c>
      <c r="G21" s="30">
        <v>27</v>
      </c>
      <c r="H21" s="30"/>
      <c r="I21" s="30"/>
      <c r="J21" s="30"/>
      <c r="K21" s="30"/>
      <c r="L21" s="30"/>
      <c r="M21" s="30"/>
      <c r="N21" s="30"/>
      <c r="O21" s="30"/>
      <c r="P21" s="30"/>
      <c r="Q21" s="30">
        <v>0</v>
      </c>
      <c r="R21" s="30">
        <v>0</v>
      </c>
      <c r="S21" s="30">
        <v>1</v>
      </c>
      <c r="T21" s="30">
        <v>0</v>
      </c>
      <c r="U21" s="30">
        <v>0</v>
      </c>
      <c r="V21" s="30">
        <v>0</v>
      </c>
      <c r="W21" s="30">
        <v>0</v>
      </c>
      <c r="X21" s="30">
        <v>0</v>
      </c>
      <c r="Y21" s="30">
        <v>0</v>
      </c>
      <c r="Z21" s="30">
        <v>0</v>
      </c>
      <c r="AA21" s="30">
        <v>1</v>
      </c>
      <c r="AB21" s="30">
        <v>0</v>
      </c>
      <c r="AC21" s="30">
        <v>0</v>
      </c>
    </row>
    <row r="22" spans="1:29" ht="15.75" customHeight="1">
      <c r="A22" s="530"/>
      <c r="B22" s="484"/>
      <c r="C22" s="79" t="s">
        <v>35</v>
      </c>
      <c r="D22" s="30">
        <v>0</v>
      </c>
      <c r="E22" s="30">
        <v>0</v>
      </c>
      <c r="F22" s="30">
        <v>0</v>
      </c>
      <c r="G22" s="30">
        <v>0</v>
      </c>
      <c r="H22" s="30"/>
      <c r="I22" s="30"/>
      <c r="J22" s="30"/>
      <c r="K22" s="30"/>
      <c r="L22" s="30"/>
      <c r="M22" s="30"/>
      <c r="N22" s="30"/>
      <c r="O22" s="30"/>
      <c r="P22" s="30"/>
      <c r="Q22" s="30">
        <v>0</v>
      </c>
      <c r="R22" s="30">
        <v>0</v>
      </c>
      <c r="S22" s="30">
        <v>0</v>
      </c>
      <c r="T22" s="30">
        <v>0</v>
      </c>
      <c r="U22" s="30">
        <v>0</v>
      </c>
      <c r="V22" s="30">
        <v>0</v>
      </c>
      <c r="W22" s="30">
        <v>0</v>
      </c>
      <c r="X22" s="30">
        <v>0</v>
      </c>
      <c r="Y22" s="30">
        <v>0</v>
      </c>
      <c r="Z22" s="30">
        <v>0</v>
      </c>
      <c r="AA22" s="30">
        <v>0</v>
      </c>
      <c r="AB22" s="30">
        <v>0</v>
      </c>
      <c r="AC22" s="30">
        <v>0</v>
      </c>
    </row>
    <row r="23" spans="1:29" ht="15.75" customHeight="1">
      <c r="A23" s="534" t="s">
        <v>446</v>
      </c>
      <c r="B23" s="482" t="s">
        <v>203</v>
      </c>
      <c r="C23" s="112" t="s">
        <v>116</v>
      </c>
      <c r="D23" s="36">
        <v>808</v>
      </c>
      <c r="E23" s="36">
        <v>808</v>
      </c>
      <c r="F23" s="36">
        <v>0</v>
      </c>
      <c r="G23" s="36">
        <v>32</v>
      </c>
      <c r="H23" s="36"/>
      <c r="I23" s="36"/>
      <c r="J23" s="36"/>
      <c r="K23" s="36"/>
      <c r="L23" s="36"/>
      <c r="M23" s="36"/>
      <c r="N23" s="36"/>
      <c r="O23" s="36"/>
      <c r="P23" s="36"/>
      <c r="Q23" s="36">
        <v>3</v>
      </c>
      <c r="R23" s="36">
        <v>47</v>
      </c>
      <c r="S23" s="36">
        <v>275</v>
      </c>
      <c r="T23" s="36">
        <v>221</v>
      </c>
      <c r="U23" s="36">
        <v>160</v>
      </c>
      <c r="V23" s="36">
        <v>75</v>
      </c>
      <c r="W23" s="36">
        <v>21</v>
      </c>
      <c r="X23" s="36">
        <v>3</v>
      </c>
      <c r="Y23" s="36">
        <v>3</v>
      </c>
      <c r="Z23" s="36">
        <v>16</v>
      </c>
      <c r="AA23" s="36">
        <v>727</v>
      </c>
      <c r="AB23" s="36">
        <v>64</v>
      </c>
      <c r="AC23" s="36">
        <v>1</v>
      </c>
    </row>
    <row r="24" spans="1:29" ht="15.75" customHeight="1">
      <c r="A24" s="534"/>
      <c r="B24" s="483"/>
      <c r="C24" s="79" t="s">
        <v>34</v>
      </c>
      <c r="D24" s="30">
        <v>659</v>
      </c>
      <c r="E24" s="30">
        <v>659</v>
      </c>
      <c r="F24" s="30">
        <v>0</v>
      </c>
      <c r="G24" s="30">
        <v>32</v>
      </c>
      <c r="H24" s="30"/>
      <c r="I24" s="30"/>
      <c r="J24" s="30"/>
      <c r="K24" s="30"/>
      <c r="L24" s="30"/>
      <c r="M24" s="30"/>
      <c r="N24" s="30"/>
      <c r="O24" s="30"/>
      <c r="P24" s="30"/>
      <c r="Q24" s="30">
        <v>3</v>
      </c>
      <c r="R24" s="30">
        <v>26</v>
      </c>
      <c r="S24" s="30">
        <v>221</v>
      </c>
      <c r="T24" s="30">
        <v>184</v>
      </c>
      <c r="U24" s="30">
        <v>138</v>
      </c>
      <c r="V24" s="30">
        <v>64</v>
      </c>
      <c r="W24" s="30">
        <v>18</v>
      </c>
      <c r="X24" s="30">
        <v>2</v>
      </c>
      <c r="Y24" s="30">
        <v>3</v>
      </c>
      <c r="Z24" s="30">
        <v>15</v>
      </c>
      <c r="AA24" s="30">
        <v>583</v>
      </c>
      <c r="AB24" s="30">
        <v>60</v>
      </c>
      <c r="AC24" s="30">
        <v>1</v>
      </c>
    </row>
    <row r="25" spans="1:29" ht="15.75" customHeight="1">
      <c r="A25" s="534"/>
      <c r="B25" s="484"/>
      <c r="C25" s="79" t="s">
        <v>35</v>
      </c>
      <c r="D25" s="30">
        <v>149</v>
      </c>
      <c r="E25" s="30">
        <v>149</v>
      </c>
      <c r="F25" s="30">
        <v>0</v>
      </c>
      <c r="G25" s="30">
        <v>30</v>
      </c>
      <c r="H25" s="30"/>
      <c r="I25" s="30"/>
      <c r="J25" s="30"/>
      <c r="K25" s="30"/>
      <c r="L25" s="30"/>
      <c r="M25" s="30"/>
      <c r="N25" s="30"/>
      <c r="O25" s="30"/>
      <c r="P25" s="30"/>
      <c r="Q25" s="30">
        <v>0</v>
      </c>
      <c r="R25" s="30">
        <v>21</v>
      </c>
      <c r="S25" s="30">
        <v>54</v>
      </c>
      <c r="T25" s="30">
        <v>37</v>
      </c>
      <c r="U25" s="30">
        <v>22</v>
      </c>
      <c r="V25" s="30">
        <v>11</v>
      </c>
      <c r="W25" s="30">
        <v>3</v>
      </c>
      <c r="X25" s="30">
        <v>1</v>
      </c>
      <c r="Y25" s="30">
        <v>0</v>
      </c>
      <c r="Z25" s="30">
        <v>1</v>
      </c>
      <c r="AA25" s="30">
        <v>144</v>
      </c>
      <c r="AB25" s="30">
        <v>4</v>
      </c>
      <c r="AC25" s="30">
        <v>0</v>
      </c>
    </row>
    <row r="26" spans="1:29" ht="15.75" customHeight="1">
      <c r="A26" s="534"/>
      <c r="B26" s="482" t="s">
        <v>204</v>
      </c>
      <c r="C26" s="112" t="s">
        <v>116</v>
      </c>
      <c r="D26" s="36">
        <v>52</v>
      </c>
      <c r="E26" s="36">
        <v>51</v>
      </c>
      <c r="F26" s="36">
        <v>1</v>
      </c>
      <c r="G26" s="36">
        <v>32.5</v>
      </c>
      <c r="H26" s="36"/>
      <c r="I26" s="36"/>
      <c r="J26" s="36"/>
      <c r="K26" s="36"/>
      <c r="L26" s="36"/>
      <c r="M26" s="36"/>
      <c r="N26" s="36"/>
      <c r="O26" s="36"/>
      <c r="P26" s="36"/>
      <c r="Q26" s="36">
        <v>0</v>
      </c>
      <c r="R26" s="36">
        <v>2</v>
      </c>
      <c r="S26" s="36">
        <v>12</v>
      </c>
      <c r="T26" s="36">
        <v>18</v>
      </c>
      <c r="U26" s="36">
        <v>13</v>
      </c>
      <c r="V26" s="36">
        <v>6</v>
      </c>
      <c r="W26" s="36">
        <v>1</v>
      </c>
      <c r="X26" s="36">
        <v>0</v>
      </c>
      <c r="Y26" s="36">
        <v>0</v>
      </c>
      <c r="Z26" s="36">
        <v>5</v>
      </c>
      <c r="AA26" s="36">
        <v>47</v>
      </c>
      <c r="AB26" s="36">
        <v>0</v>
      </c>
      <c r="AC26" s="36">
        <v>0</v>
      </c>
    </row>
    <row r="27" spans="1:29" ht="15.75" customHeight="1">
      <c r="A27" s="534"/>
      <c r="B27" s="483"/>
      <c r="C27" s="79" t="s">
        <v>34</v>
      </c>
      <c r="D27" s="30">
        <v>36</v>
      </c>
      <c r="E27" s="30">
        <v>35</v>
      </c>
      <c r="F27" s="30">
        <v>1</v>
      </c>
      <c r="G27" s="30">
        <v>33</v>
      </c>
      <c r="H27" s="30"/>
      <c r="I27" s="30"/>
      <c r="J27" s="30"/>
      <c r="K27" s="30"/>
      <c r="L27" s="30"/>
      <c r="M27" s="30"/>
      <c r="N27" s="30"/>
      <c r="O27" s="30"/>
      <c r="P27" s="30"/>
      <c r="Q27" s="30">
        <v>0</v>
      </c>
      <c r="R27" s="30">
        <v>2</v>
      </c>
      <c r="S27" s="30">
        <v>8</v>
      </c>
      <c r="T27" s="30">
        <v>10</v>
      </c>
      <c r="U27" s="30">
        <v>10</v>
      </c>
      <c r="V27" s="30">
        <v>5</v>
      </c>
      <c r="W27" s="30">
        <v>1</v>
      </c>
      <c r="X27" s="30">
        <v>0</v>
      </c>
      <c r="Y27" s="30">
        <v>0</v>
      </c>
      <c r="Z27" s="30">
        <v>4</v>
      </c>
      <c r="AA27" s="30">
        <v>32</v>
      </c>
      <c r="AB27" s="30">
        <v>0</v>
      </c>
      <c r="AC27" s="30">
        <v>0</v>
      </c>
    </row>
    <row r="28" spans="1:29" ht="15.75" customHeight="1">
      <c r="A28" s="534"/>
      <c r="B28" s="484"/>
      <c r="C28" s="79" t="s">
        <v>35</v>
      </c>
      <c r="D28" s="30">
        <v>16</v>
      </c>
      <c r="E28" s="30">
        <v>16</v>
      </c>
      <c r="F28" s="30">
        <v>0</v>
      </c>
      <c r="G28" s="30">
        <v>32</v>
      </c>
      <c r="H28" s="30"/>
      <c r="I28" s="30"/>
      <c r="J28" s="30"/>
      <c r="K28" s="30"/>
      <c r="L28" s="30"/>
      <c r="M28" s="30"/>
      <c r="N28" s="30"/>
      <c r="O28" s="30"/>
      <c r="P28" s="30"/>
      <c r="Q28" s="30">
        <v>0</v>
      </c>
      <c r="R28" s="30">
        <v>0</v>
      </c>
      <c r="S28" s="30">
        <v>4</v>
      </c>
      <c r="T28" s="30">
        <v>8</v>
      </c>
      <c r="U28" s="30">
        <v>3</v>
      </c>
      <c r="V28" s="30">
        <v>1</v>
      </c>
      <c r="W28" s="30">
        <v>0</v>
      </c>
      <c r="X28" s="30">
        <v>0</v>
      </c>
      <c r="Y28" s="30">
        <v>0</v>
      </c>
      <c r="Z28" s="30">
        <v>1</v>
      </c>
      <c r="AA28" s="30">
        <v>15</v>
      </c>
      <c r="AB28" s="30">
        <v>0</v>
      </c>
      <c r="AC28" s="30">
        <v>0</v>
      </c>
    </row>
    <row r="29" spans="1:29" ht="15.75" customHeight="1">
      <c r="A29" s="534"/>
      <c r="B29" s="482" t="s">
        <v>205</v>
      </c>
      <c r="C29" s="112" t="s">
        <v>116</v>
      </c>
      <c r="D29" s="36">
        <v>446</v>
      </c>
      <c r="E29" s="36">
        <v>446</v>
      </c>
      <c r="F29" s="36">
        <v>0</v>
      </c>
      <c r="G29" s="36">
        <v>31</v>
      </c>
      <c r="H29" s="36"/>
      <c r="I29" s="36"/>
      <c r="J29" s="36"/>
      <c r="K29" s="36"/>
      <c r="L29" s="36"/>
      <c r="M29" s="36"/>
      <c r="N29" s="36"/>
      <c r="O29" s="36"/>
      <c r="P29" s="36"/>
      <c r="Q29" s="36">
        <v>0</v>
      </c>
      <c r="R29" s="36">
        <v>17</v>
      </c>
      <c r="S29" s="36">
        <v>179</v>
      </c>
      <c r="T29" s="36">
        <v>139</v>
      </c>
      <c r="U29" s="36">
        <v>62</v>
      </c>
      <c r="V29" s="36">
        <v>34</v>
      </c>
      <c r="W29" s="36">
        <v>13</v>
      </c>
      <c r="X29" s="36">
        <v>2</v>
      </c>
      <c r="Y29" s="36">
        <v>0</v>
      </c>
      <c r="Z29" s="36">
        <v>63</v>
      </c>
      <c r="AA29" s="36">
        <v>361</v>
      </c>
      <c r="AB29" s="36">
        <v>21</v>
      </c>
      <c r="AC29" s="36">
        <v>1</v>
      </c>
    </row>
    <row r="30" spans="1:29" ht="15.75" customHeight="1">
      <c r="A30" s="534"/>
      <c r="B30" s="483"/>
      <c r="C30" s="79" t="s">
        <v>34</v>
      </c>
      <c r="D30" s="30">
        <v>396</v>
      </c>
      <c r="E30" s="30">
        <v>396</v>
      </c>
      <c r="F30" s="30">
        <v>0</v>
      </c>
      <c r="G30" s="30">
        <v>31</v>
      </c>
      <c r="H30" s="30"/>
      <c r="I30" s="30"/>
      <c r="J30" s="30"/>
      <c r="K30" s="30"/>
      <c r="L30" s="30"/>
      <c r="M30" s="30"/>
      <c r="N30" s="30"/>
      <c r="O30" s="30"/>
      <c r="P30" s="30"/>
      <c r="Q30" s="30">
        <v>0</v>
      </c>
      <c r="R30" s="30">
        <v>12</v>
      </c>
      <c r="S30" s="30">
        <v>162</v>
      </c>
      <c r="T30" s="30">
        <v>126</v>
      </c>
      <c r="U30" s="30">
        <v>50</v>
      </c>
      <c r="V30" s="30">
        <v>31</v>
      </c>
      <c r="W30" s="30">
        <v>13</v>
      </c>
      <c r="X30" s="30">
        <v>2</v>
      </c>
      <c r="Y30" s="30">
        <v>0</v>
      </c>
      <c r="Z30" s="30">
        <v>55</v>
      </c>
      <c r="AA30" s="30">
        <v>319</v>
      </c>
      <c r="AB30" s="30">
        <v>21</v>
      </c>
      <c r="AC30" s="30">
        <v>1</v>
      </c>
    </row>
    <row r="31" spans="1:29" ht="15.75" customHeight="1">
      <c r="A31" s="534"/>
      <c r="B31" s="484"/>
      <c r="C31" s="79" t="s">
        <v>35</v>
      </c>
      <c r="D31" s="30">
        <v>50</v>
      </c>
      <c r="E31" s="30">
        <v>50</v>
      </c>
      <c r="F31" s="30">
        <v>0</v>
      </c>
      <c r="G31" s="30">
        <v>31</v>
      </c>
      <c r="H31" s="30"/>
      <c r="I31" s="30"/>
      <c r="J31" s="30"/>
      <c r="K31" s="30"/>
      <c r="L31" s="30"/>
      <c r="M31" s="30"/>
      <c r="N31" s="30"/>
      <c r="O31" s="30"/>
      <c r="P31" s="30"/>
      <c r="Q31" s="30">
        <v>0</v>
      </c>
      <c r="R31" s="30">
        <v>5</v>
      </c>
      <c r="S31" s="30">
        <v>17</v>
      </c>
      <c r="T31" s="30">
        <v>13</v>
      </c>
      <c r="U31" s="30">
        <v>12</v>
      </c>
      <c r="V31" s="30">
        <v>3</v>
      </c>
      <c r="W31" s="30">
        <v>0</v>
      </c>
      <c r="X31" s="30">
        <v>0</v>
      </c>
      <c r="Y31" s="30">
        <v>0</v>
      </c>
      <c r="Z31" s="30">
        <v>8</v>
      </c>
      <c r="AA31" s="30">
        <v>42</v>
      </c>
      <c r="AB31" s="30">
        <v>0</v>
      </c>
      <c r="AC31" s="30">
        <v>0</v>
      </c>
    </row>
    <row r="32" spans="1:29" ht="15.75" customHeight="1">
      <c r="A32" s="534"/>
      <c r="B32" s="482" t="s">
        <v>300</v>
      </c>
      <c r="C32" s="112" t="s">
        <v>116</v>
      </c>
      <c r="D32" s="36">
        <v>995</v>
      </c>
      <c r="E32" s="36">
        <v>995</v>
      </c>
      <c r="F32" s="36">
        <v>0</v>
      </c>
      <c r="G32" s="36">
        <v>32</v>
      </c>
      <c r="H32" s="36"/>
      <c r="I32" s="36"/>
      <c r="J32" s="36"/>
      <c r="K32" s="36"/>
      <c r="L32" s="36"/>
      <c r="M32" s="36"/>
      <c r="N32" s="36"/>
      <c r="O32" s="36"/>
      <c r="P32" s="36"/>
      <c r="Q32" s="36">
        <v>1</v>
      </c>
      <c r="R32" s="36">
        <v>36</v>
      </c>
      <c r="S32" s="36">
        <v>322</v>
      </c>
      <c r="T32" s="36">
        <v>298</v>
      </c>
      <c r="U32" s="36">
        <v>169</v>
      </c>
      <c r="V32" s="36">
        <v>109</v>
      </c>
      <c r="W32" s="36">
        <v>45</v>
      </c>
      <c r="X32" s="36">
        <v>13</v>
      </c>
      <c r="Y32" s="36">
        <v>2</v>
      </c>
      <c r="Z32" s="36">
        <v>152</v>
      </c>
      <c r="AA32" s="36">
        <v>775</v>
      </c>
      <c r="AB32" s="36">
        <v>63</v>
      </c>
      <c r="AC32" s="36">
        <v>5</v>
      </c>
    </row>
    <row r="33" spans="1:29" ht="15.75" customHeight="1">
      <c r="A33" s="534"/>
      <c r="B33" s="483"/>
      <c r="C33" s="79" t="s">
        <v>34</v>
      </c>
      <c r="D33" s="30">
        <v>755</v>
      </c>
      <c r="E33" s="30">
        <v>755</v>
      </c>
      <c r="F33" s="30">
        <v>0</v>
      </c>
      <c r="G33" s="30">
        <v>33</v>
      </c>
      <c r="H33" s="30"/>
      <c r="I33" s="30"/>
      <c r="J33" s="30"/>
      <c r="K33" s="30"/>
      <c r="L33" s="30"/>
      <c r="M33" s="30"/>
      <c r="N33" s="30"/>
      <c r="O33" s="30"/>
      <c r="P33" s="30"/>
      <c r="Q33" s="30">
        <v>1</v>
      </c>
      <c r="R33" s="30">
        <v>20</v>
      </c>
      <c r="S33" s="30">
        <v>223</v>
      </c>
      <c r="T33" s="30">
        <v>226</v>
      </c>
      <c r="U33" s="30">
        <v>135</v>
      </c>
      <c r="V33" s="30">
        <v>95</v>
      </c>
      <c r="W33" s="30">
        <v>40</v>
      </c>
      <c r="X33" s="30">
        <v>13</v>
      </c>
      <c r="Y33" s="30">
        <v>2</v>
      </c>
      <c r="Z33" s="30">
        <v>128</v>
      </c>
      <c r="AA33" s="30">
        <v>564</v>
      </c>
      <c r="AB33" s="30">
        <v>58</v>
      </c>
      <c r="AC33" s="30">
        <v>5</v>
      </c>
    </row>
    <row r="34" spans="1:29" ht="15.75" customHeight="1">
      <c r="A34" s="534"/>
      <c r="B34" s="484"/>
      <c r="C34" s="79" t="s">
        <v>35</v>
      </c>
      <c r="D34" s="42">
        <v>240</v>
      </c>
      <c r="E34" s="30">
        <v>240</v>
      </c>
      <c r="F34" s="30">
        <v>0</v>
      </c>
      <c r="G34" s="30">
        <v>31</v>
      </c>
      <c r="H34" s="30"/>
      <c r="I34" s="30"/>
      <c r="J34" s="30"/>
      <c r="K34" s="30"/>
      <c r="L34" s="30"/>
      <c r="M34" s="30"/>
      <c r="N34" s="30"/>
      <c r="O34" s="30"/>
      <c r="P34" s="30"/>
      <c r="Q34" s="30">
        <v>0</v>
      </c>
      <c r="R34" s="30">
        <v>16</v>
      </c>
      <c r="S34" s="30">
        <v>99</v>
      </c>
      <c r="T34" s="30">
        <v>72</v>
      </c>
      <c r="U34" s="30">
        <v>34</v>
      </c>
      <c r="V34" s="30">
        <v>14</v>
      </c>
      <c r="W34" s="30">
        <v>5</v>
      </c>
      <c r="X34" s="30">
        <v>0</v>
      </c>
      <c r="Y34" s="30">
        <v>0</v>
      </c>
      <c r="Z34" s="30">
        <v>24</v>
      </c>
      <c r="AA34" s="30">
        <v>211</v>
      </c>
      <c r="AB34" s="30">
        <v>5</v>
      </c>
      <c r="AC34" s="30">
        <v>0</v>
      </c>
    </row>
    <row r="35" spans="1:29" ht="15.75" customHeight="1">
      <c r="A35" s="534"/>
      <c r="B35" s="482" t="s">
        <v>535</v>
      </c>
      <c r="C35" s="112" t="s">
        <v>116</v>
      </c>
      <c r="D35" s="36">
        <v>805</v>
      </c>
      <c r="E35" s="36">
        <v>805</v>
      </c>
      <c r="F35" s="36">
        <v>0</v>
      </c>
      <c r="G35" s="36">
        <v>32</v>
      </c>
      <c r="H35" s="36"/>
      <c r="I35" s="36"/>
      <c r="J35" s="36"/>
      <c r="K35" s="36"/>
      <c r="L35" s="36"/>
      <c r="M35" s="36"/>
      <c r="N35" s="36"/>
      <c r="O35" s="36"/>
      <c r="P35" s="36"/>
      <c r="Q35" s="36">
        <v>3</v>
      </c>
      <c r="R35" s="36">
        <v>43</v>
      </c>
      <c r="S35" s="36">
        <v>245</v>
      </c>
      <c r="T35" s="36">
        <v>242</v>
      </c>
      <c r="U35" s="36">
        <v>129</v>
      </c>
      <c r="V35" s="36">
        <v>86</v>
      </c>
      <c r="W35" s="36">
        <v>44</v>
      </c>
      <c r="X35" s="36">
        <v>9</v>
      </c>
      <c r="Y35" s="36">
        <v>4</v>
      </c>
      <c r="Z35" s="36">
        <v>95</v>
      </c>
      <c r="AA35" s="36">
        <v>633</v>
      </c>
      <c r="AB35" s="36">
        <v>73</v>
      </c>
      <c r="AC35" s="36">
        <v>4</v>
      </c>
    </row>
    <row r="36" spans="1:29" ht="15.75" customHeight="1">
      <c r="A36" s="534"/>
      <c r="B36" s="483"/>
      <c r="C36" s="79" t="s">
        <v>34</v>
      </c>
      <c r="D36" s="30">
        <v>694</v>
      </c>
      <c r="E36" s="30">
        <v>694</v>
      </c>
      <c r="F36" s="30">
        <v>0</v>
      </c>
      <c r="G36" s="30">
        <v>33</v>
      </c>
      <c r="H36" s="30"/>
      <c r="I36" s="30"/>
      <c r="J36" s="30"/>
      <c r="K36" s="30"/>
      <c r="L36" s="30"/>
      <c r="M36" s="30"/>
      <c r="N36" s="30"/>
      <c r="O36" s="30"/>
      <c r="P36" s="30"/>
      <c r="Q36" s="30">
        <v>3</v>
      </c>
      <c r="R36" s="30">
        <v>37</v>
      </c>
      <c r="S36" s="30">
        <v>190</v>
      </c>
      <c r="T36" s="30">
        <v>217</v>
      </c>
      <c r="U36" s="30">
        <v>113</v>
      </c>
      <c r="V36" s="30">
        <v>79</v>
      </c>
      <c r="W36" s="30">
        <v>42</v>
      </c>
      <c r="X36" s="30">
        <v>9</v>
      </c>
      <c r="Y36" s="30">
        <v>4</v>
      </c>
      <c r="Z36" s="30">
        <v>88</v>
      </c>
      <c r="AA36" s="30">
        <v>532</v>
      </c>
      <c r="AB36" s="30">
        <v>70</v>
      </c>
      <c r="AC36" s="30">
        <v>4</v>
      </c>
    </row>
    <row r="37" spans="1:29" ht="15.75" customHeight="1">
      <c r="A37" s="534"/>
      <c r="B37" s="484"/>
      <c r="C37" s="79" t="s">
        <v>35</v>
      </c>
      <c r="D37" s="30">
        <v>111</v>
      </c>
      <c r="E37" s="30">
        <v>111</v>
      </c>
      <c r="F37" s="30">
        <v>0</v>
      </c>
      <c r="G37" s="30">
        <v>30</v>
      </c>
      <c r="H37" s="30"/>
      <c r="I37" s="30"/>
      <c r="J37" s="30"/>
      <c r="K37" s="30"/>
      <c r="L37" s="30"/>
      <c r="M37" s="30"/>
      <c r="N37" s="30"/>
      <c r="O37" s="30"/>
      <c r="P37" s="30"/>
      <c r="Q37" s="30">
        <v>0</v>
      </c>
      <c r="R37" s="30">
        <v>6</v>
      </c>
      <c r="S37" s="30">
        <v>55</v>
      </c>
      <c r="T37" s="30">
        <v>25</v>
      </c>
      <c r="U37" s="30">
        <v>16</v>
      </c>
      <c r="V37" s="30">
        <v>7</v>
      </c>
      <c r="W37" s="30">
        <v>2</v>
      </c>
      <c r="X37" s="30">
        <v>0</v>
      </c>
      <c r="Y37" s="30">
        <v>0</v>
      </c>
      <c r="Z37" s="30">
        <v>7</v>
      </c>
      <c r="AA37" s="30">
        <v>101</v>
      </c>
      <c r="AB37" s="30">
        <v>3</v>
      </c>
      <c r="AC37" s="30">
        <v>0</v>
      </c>
    </row>
    <row r="38" spans="1:29" ht="15.75" customHeight="1">
      <c r="A38" s="534"/>
      <c r="B38" s="526" t="s">
        <v>531</v>
      </c>
      <c r="C38" s="112" t="s">
        <v>116</v>
      </c>
      <c r="D38" s="348">
        <v>622</v>
      </c>
      <c r="E38" s="348">
        <v>622</v>
      </c>
      <c r="F38" s="348">
        <v>0</v>
      </c>
      <c r="G38" s="348">
        <v>32</v>
      </c>
      <c r="H38" s="288"/>
      <c r="I38" s="288"/>
      <c r="J38" s="288"/>
      <c r="K38" s="288"/>
      <c r="L38" s="288"/>
      <c r="M38" s="288"/>
      <c r="N38" s="288"/>
      <c r="O38" s="288"/>
      <c r="P38" s="288"/>
      <c r="Q38" s="348">
        <v>3</v>
      </c>
      <c r="R38" s="348">
        <v>44</v>
      </c>
      <c r="S38" s="348">
        <v>195</v>
      </c>
      <c r="T38" s="348">
        <v>176</v>
      </c>
      <c r="U38" s="348">
        <v>102</v>
      </c>
      <c r="V38" s="348">
        <v>65</v>
      </c>
      <c r="W38" s="348">
        <v>28</v>
      </c>
      <c r="X38" s="348">
        <v>9</v>
      </c>
      <c r="Y38" s="348">
        <v>0</v>
      </c>
      <c r="Z38" s="348">
        <v>67</v>
      </c>
      <c r="AA38" s="348">
        <v>483</v>
      </c>
      <c r="AB38" s="348">
        <v>69</v>
      </c>
      <c r="AC38" s="348">
        <v>3</v>
      </c>
    </row>
    <row r="39" spans="1:29" ht="15.75" customHeight="1">
      <c r="A39" s="534"/>
      <c r="B39" s="526"/>
      <c r="C39" s="79" t="s">
        <v>34</v>
      </c>
      <c r="D39" s="349">
        <v>487</v>
      </c>
      <c r="E39" s="349">
        <v>487</v>
      </c>
      <c r="F39" s="349">
        <v>0</v>
      </c>
      <c r="G39" s="349">
        <v>33</v>
      </c>
      <c r="H39" s="30"/>
      <c r="I39" s="30"/>
      <c r="J39" s="30"/>
      <c r="K39" s="30"/>
      <c r="L39" s="30"/>
      <c r="M39" s="30"/>
      <c r="N39" s="30"/>
      <c r="O39" s="30"/>
      <c r="P39" s="30"/>
      <c r="Q39" s="349">
        <v>3</v>
      </c>
      <c r="R39" s="349">
        <v>30</v>
      </c>
      <c r="S39" s="349">
        <v>135</v>
      </c>
      <c r="T39" s="349">
        <v>141</v>
      </c>
      <c r="U39" s="349">
        <v>84</v>
      </c>
      <c r="V39" s="349">
        <v>59</v>
      </c>
      <c r="W39" s="349">
        <v>26</v>
      </c>
      <c r="X39" s="349">
        <v>9</v>
      </c>
      <c r="Y39" s="349">
        <v>0</v>
      </c>
      <c r="Z39" s="349">
        <v>55</v>
      </c>
      <c r="AA39" s="349">
        <v>365</v>
      </c>
      <c r="AB39" s="349">
        <v>64</v>
      </c>
      <c r="AC39" s="349">
        <v>3</v>
      </c>
    </row>
    <row r="40" spans="1:29" ht="15.75" customHeight="1">
      <c r="A40" s="535"/>
      <c r="B40" s="526"/>
      <c r="C40" s="79" t="s">
        <v>35</v>
      </c>
      <c r="D40" s="350">
        <v>135</v>
      </c>
      <c r="E40" s="350">
        <v>135</v>
      </c>
      <c r="F40" s="350">
        <v>0</v>
      </c>
      <c r="G40" s="350">
        <v>30</v>
      </c>
      <c r="H40" s="131"/>
      <c r="I40" s="131"/>
      <c r="J40" s="131"/>
      <c r="K40" s="131"/>
      <c r="L40" s="131"/>
      <c r="M40" s="131"/>
      <c r="N40" s="131"/>
      <c r="O40" s="131"/>
      <c r="P40" s="131"/>
      <c r="Q40" s="350">
        <v>0</v>
      </c>
      <c r="R40" s="350">
        <v>14</v>
      </c>
      <c r="S40" s="350">
        <v>60</v>
      </c>
      <c r="T40" s="350">
        <v>35</v>
      </c>
      <c r="U40" s="350">
        <v>18</v>
      </c>
      <c r="V40" s="350">
        <v>6</v>
      </c>
      <c r="W40" s="350">
        <v>2</v>
      </c>
      <c r="X40" s="350">
        <v>0</v>
      </c>
      <c r="Y40" s="350">
        <v>0</v>
      </c>
      <c r="Z40" s="350">
        <v>12</v>
      </c>
      <c r="AA40" s="350">
        <v>118</v>
      </c>
      <c r="AB40" s="350">
        <v>5</v>
      </c>
      <c r="AC40" s="350">
        <v>0</v>
      </c>
    </row>
    <row r="43" spans="1:29" ht="15.75">
      <c r="A43" s="467" t="str">
        <f>"-"&amp;Sheet1!H11&amp;"-"</f>
        <v>-88-</v>
      </c>
      <c r="B43" s="467"/>
      <c r="C43" s="467"/>
      <c r="D43" s="467"/>
      <c r="E43" s="467"/>
      <c r="F43" s="467"/>
      <c r="G43" s="467"/>
      <c r="H43" s="467"/>
      <c r="I43" s="467"/>
      <c r="J43" s="467"/>
      <c r="K43" s="467"/>
      <c r="L43" s="467"/>
      <c r="M43" s="467"/>
      <c r="N43" s="467"/>
      <c r="O43" s="467"/>
      <c r="P43" s="467"/>
      <c r="Q43" s="467"/>
      <c r="R43" s="467"/>
      <c r="S43" s="467"/>
      <c r="T43" s="467" t="str">
        <f>"-"&amp;Sheet1!I11&amp;"-"</f>
        <v>-89-</v>
      </c>
      <c r="U43" s="467"/>
      <c r="V43" s="467"/>
      <c r="W43" s="467"/>
      <c r="X43" s="467"/>
      <c r="Y43" s="467"/>
      <c r="Z43" s="467"/>
      <c r="AA43" s="467"/>
      <c r="AB43" s="467"/>
      <c r="AC43" s="467"/>
    </row>
  </sheetData>
  <sheetProtection/>
  <mergeCells count="29">
    <mergeCell ref="T1:AC1"/>
    <mergeCell ref="A2:R2"/>
    <mergeCell ref="T2:Z2"/>
    <mergeCell ref="A3:C4"/>
    <mergeCell ref="D3:F3"/>
    <mergeCell ref="G3:G4"/>
    <mergeCell ref="Q3:S3"/>
    <mergeCell ref="T3:Y3"/>
    <mergeCell ref="Z3:AC3"/>
    <mergeCell ref="A1:S1"/>
    <mergeCell ref="B14:B16"/>
    <mergeCell ref="B17:B19"/>
    <mergeCell ref="B20:B22"/>
    <mergeCell ref="A5:A11"/>
    <mergeCell ref="A12:A16"/>
    <mergeCell ref="A17:A22"/>
    <mergeCell ref="B11:B13"/>
    <mergeCell ref="B5:B7"/>
    <mergeCell ref="B8:B10"/>
    <mergeCell ref="AB2:AC2"/>
    <mergeCell ref="A43:S43"/>
    <mergeCell ref="T43:AC43"/>
    <mergeCell ref="B23:B25"/>
    <mergeCell ref="B29:B31"/>
    <mergeCell ref="B32:B34"/>
    <mergeCell ref="B35:B37"/>
    <mergeCell ref="B26:B28"/>
    <mergeCell ref="B38:B40"/>
    <mergeCell ref="A23:A40"/>
  </mergeCells>
  <printOptions/>
  <pageMargins left="0.7086614173228347" right="0.7086614173228347" top="0.7480314960629921" bottom="0.7480314960629921" header="0.31496062992125984" footer="0.31496062992125984"/>
  <pageSetup fitToWidth="2" horizontalDpi="600" verticalDpi="600" orientation="portrait" pageOrder="overThenDown" paperSize="8" scale="130" r:id="rId1"/>
  <colBreaks count="1" manualBreakCount="1">
    <brk id="19" max="65535" man="1"/>
  </colBreaks>
</worksheet>
</file>

<file path=xl/worksheets/sheet26.xml><?xml version="1.0" encoding="utf-8"?>
<worksheet xmlns="http://schemas.openxmlformats.org/spreadsheetml/2006/main" xmlns:r="http://schemas.openxmlformats.org/officeDocument/2006/relationships">
  <dimension ref="A1:AW49"/>
  <sheetViews>
    <sheetView view="pageBreakPreview" zoomScale="60" zoomScaleNormal="70" workbookViewId="0" topLeftCell="A1">
      <selection activeCell="A1" sqref="A1:AC1"/>
    </sheetView>
  </sheetViews>
  <sheetFormatPr defaultColWidth="9.00390625" defaultRowHeight="16.5"/>
  <cols>
    <col min="1" max="1" width="7.50390625" style="18" customWidth="1"/>
    <col min="2" max="2" width="9.25390625" style="18" customWidth="1"/>
    <col min="3" max="3" width="12.50390625" style="18" customWidth="1"/>
    <col min="4" max="4" width="10.125" style="18" customWidth="1"/>
    <col min="5" max="5" width="10.625" style="18" customWidth="1"/>
    <col min="6" max="6" width="12.125" style="18" customWidth="1"/>
    <col min="7" max="7" width="7.75390625" style="18" customWidth="1"/>
    <col min="8" max="8" width="8.25390625" style="18" hidden="1" customWidth="1"/>
    <col min="9" max="9" width="7.625" style="18" hidden="1" customWidth="1"/>
    <col min="10" max="16" width="8.00390625" style="18" hidden="1" customWidth="1"/>
    <col min="17" max="25" width="9.125" style="18" customWidth="1"/>
    <col min="26" max="27" width="9.625" style="18" customWidth="1"/>
    <col min="28" max="29" width="10.125" style="18" customWidth="1"/>
    <col min="30" max="16384" width="9.00390625" style="18" customWidth="1"/>
  </cols>
  <sheetData>
    <row r="1" spans="1:38" s="22" customFormat="1" ht="19.5" customHeight="1">
      <c r="A1" s="501" t="s">
        <v>413</v>
      </c>
      <c r="B1" s="501"/>
      <c r="C1" s="501"/>
      <c r="D1" s="501"/>
      <c r="E1" s="501"/>
      <c r="F1" s="501"/>
      <c r="G1" s="501"/>
      <c r="H1" s="501"/>
      <c r="I1" s="501"/>
      <c r="J1" s="501"/>
      <c r="K1" s="501"/>
      <c r="L1" s="501"/>
      <c r="M1" s="501"/>
      <c r="N1" s="501"/>
      <c r="O1" s="501"/>
      <c r="P1" s="501"/>
      <c r="Q1" s="501"/>
      <c r="R1" s="501"/>
      <c r="S1" s="501"/>
      <c r="T1" s="502" t="s">
        <v>13</v>
      </c>
      <c r="U1" s="502"/>
      <c r="V1" s="502"/>
      <c r="W1" s="502"/>
      <c r="X1" s="502"/>
      <c r="Y1" s="502"/>
      <c r="Z1" s="502"/>
      <c r="AA1" s="502"/>
      <c r="AB1" s="502"/>
      <c r="AC1" s="502"/>
      <c r="AD1" s="141"/>
      <c r="AE1" s="141"/>
      <c r="AF1" s="141"/>
      <c r="AG1" s="141"/>
      <c r="AH1" s="141"/>
      <c r="AI1" s="141"/>
      <c r="AJ1" s="141"/>
      <c r="AK1" s="141"/>
      <c r="AL1" s="141"/>
    </row>
    <row r="2" spans="1:29" ht="15.75" customHeight="1">
      <c r="A2" s="473" t="s">
        <v>558</v>
      </c>
      <c r="B2" s="473"/>
      <c r="C2" s="473"/>
      <c r="D2" s="473"/>
      <c r="E2" s="473"/>
      <c r="F2" s="473"/>
      <c r="G2" s="473"/>
      <c r="H2" s="473"/>
      <c r="I2" s="473"/>
      <c r="J2" s="473"/>
      <c r="K2" s="473"/>
      <c r="L2" s="473"/>
      <c r="M2" s="473"/>
      <c r="N2" s="473"/>
      <c r="O2" s="473"/>
      <c r="P2" s="473"/>
      <c r="Q2" s="473"/>
      <c r="R2" s="473"/>
      <c r="S2" s="142" t="s">
        <v>185</v>
      </c>
      <c r="T2" s="518" t="s">
        <v>557</v>
      </c>
      <c r="U2" s="518"/>
      <c r="V2" s="518"/>
      <c r="W2" s="518"/>
      <c r="X2" s="518"/>
      <c r="Y2" s="518"/>
      <c r="Z2" s="518"/>
      <c r="AA2" s="141"/>
      <c r="AB2" s="519" t="s">
        <v>497</v>
      </c>
      <c r="AC2" s="519"/>
    </row>
    <row r="3" spans="1:29" s="57" customFormat="1" ht="35.25" customHeight="1">
      <c r="A3" s="508"/>
      <c r="B3" s="509"/>
      <c r="C3" s="510"/>
      <c r="D3" s="490" t="s">
        <v>3</v>
      </c>
      <c r="E3" s="491"/>
      <c r="F3" s="492"/>
      <c r="G3" s="493" t="s">
        <v>100</v>
      </c>
      <c r="H3" s="108"/>
      <c r="I3" s="108"/>
      <c r="J3" s="108"/>
      <c r="K3" s="108"/>
      <c r="L3" s="108"/>
      <c r="M3" s="108"/>
      <c r="N3" s="108"/>
      <c r="O3" s="108"/>
      <c r="P3" s="108" t="s">
        <v>99</v>
      </c>
      <c r="Q3" s="490" t="s">
        <v>259</v>
      </c>
      <c r="R3" s="505"/>
      <c r="S3" s="505"/>
      <c r="T3" s="505" t="s">
        <v>258</v>
      </c>
      <c r="U3" s="505"/>
      <c r="V3" s="505"/>
      <c r="W3" s="505"/>
      <c r="X3" s="505"/>
      <c r="Y3" s="506"/>
      <c r="Z3" s="507" t="s">
        <v>222</v>
      </c>
      <c r="AA3" s="505"/>
      <c r="AB3" s="505"/>
      <c r="AC3" s="505"/>
    </row>
    <row r="4" spans="1:49" s="202" customFormat="1" ht="61.5" customHeight="1">
      <c r="A4" s="511"/>
      <c r="B4" s="511"/>
      <c r="C4" s="512"/>
      <c r="D4" s="108" t="s">
        <v>225</v>
      </c>
      <c r="E4" s="102" t="s">
        <v>223</v>
      </c>
      <c r="F4" s="108" t="s">
        <v>224</v>
      </c>
      <c r="G4" s="494"/>
      <c r="H4" s="108" t="s">
        <v>101</v>
      </c>
      <c r="I4" s="108" t="s">
        <v>102</v>
      </c>
      <c r="J4" s="104" t="s">
        <v>103</v>
      </c>
      <c r="K4" s="104" t="s">
        <v>104</v>
      </c>
      <c r="L4" s="108" t="s">
        <v>105</v>
      </c>
      <c r="M4" s="108" t="s">
        <v>106</v>
      </c>
      <c r="N4" s="108" t="s">
        <v>107</v>
      </c>
      <c r="O4" s="108" t="s">
        <v>108</v>
      </c>
      <c r="P4" s="109" t="s">
        <v>109</v>
      </c>
      <c r="Q4" s="71" t="s">
        <v>66</v>
      </c>
      <c r="R4" s="71" t="s">
        <v>67</v>
      </c>
      <c r="S4" s="71" t="s">
        <v>68</v>
      </c>
      <c r="T4" s="33" t="s">
        <v>69</v>
      </c>
      <c r="U4" s="33" t="s">
        <v>70</v>
      </c>
      <c r="V4" s="71" t="s">
        <v>71</v>
      </c>
      <c r="W4" s="71" t="s">
        <v>72</v>
      </c>
      <c r="X4" s="71" t="s">
        <v>73</v>
      </c>
      <c r="Y4" s="71" t="s">
        <v>444</v>
      </c>
      <c r="Z4" s="69" t="s">
        <v>492</v>
      </c>
      <c r="AA4" s="68" t="s">
        <v>495</v>
      </c>
      <c r="AB4" s="68" t="s">
        <v>494</v>
      </c>
      <c r="AC4" s="32" t="s">
        <v>493</v>
      </c>
      <c r="AD4" s="211"/>
      <c r="AE4" s="211"/>
      <c r="AF4" s="211"/>
      <c r="AG4" s="211"/>
      <c r="AH4" s="211"/>
      <c r="AI4" s="211"/>
      <c r="AJ4" s="211"/>
      <c r="AK4" s="211"/>
      <c r="AL4" s="211"/>
      <c r="AM4" s="211"/>
      <c r="AN4" s="211"/>
      <c r="AO4" s="211"/>
      <c r="AP4" s="211"/>
      <c r="AQ4" s="211"/>
      <c r="AR4" s="211"/>
      <c r="AS4" s="211"/>
      <c r="AT4" s="211"/>
      <c r="AU4" s="211"/>
      <c r="AV4" s="211"/>
      <c r="AW4" s="211"/>
    </row>
    <row r="5" spans="1:29" ht="15.75" customHeight="1">
      <c r="A5" s="541" t="s">
        <v>396</v>
      </c>
      <c r="B5" s="522" t="s">
        <v>115</v>
      </c>
      <c r="C5" s="112" t="s">
        <v>116</v>
      </c>
      <c r="D5" s="77">
        <f aca="true" t="shared" si="0" ref="D5:E7">D8+D11+D14+D17+D20+D23+D26+D29+D32</f>
        <v>331</v>
      </c>
      <c r="E5" s="37">
        <f t="shared" si="0"/>
        <v>331</v>
      </c>
      <c r="F5" s="37">
        <f aca="true" t="shared" si="1" ref="F5:AC5">F8+F11+F14+F17+F20+F23+F26+F29+F32</f>
        <v>0</v>
      </c>
      <c r="G5" s="37">
        <f>(D8*G8+D11*G11+D14*G14+D17*G17+D20*G20+D23*G23+D26*G26+D29*G29+D32*G32)/D5</f>
        <v>34.507552870090635</v>
      </c>
      <c r="H5" s="37">
        <f t="shared" si="1"/>
        <v>0</v>
      </c>
      <c r="I5" s="37">
        <f t="shared" si="1"/>
        <v>0</v>
      </c>
      <c r="J5" s="37">
        <f t="shared" si="1"/>
        <v>0</v>
      </c>
      <c r="K5" s="37">
        <f t="shared" si="1"/>
        <v>0</v>
      </c>
      <c r="L5" s="37">
        <f t="shared" si="1"/>
        <v>0</v>
      </c>
      <c r="M5" s="37">
        <f t="shared" si="1"/>
        <v>0</v>
      </c>
      <c r="N5" s="37">
        <f t="shared" si="1"/>
        <v>0</v>
      </c>
      <c r="O5" s="37">
        <f t="shared" si="1"/>
        <v>0</v>
      </c>
      <c r="P5" s="37">
        <f t="shared" si="1"/>
        <v>0</v>
      </c>
      <c r="Q5" s="37">
        <f t="shared" si="1"/>
        <v>0</v>
      </c>
      <c r="R5" s="37">
        <f t="shared" si="1"/>
        <v>7</v>
      </c>
      <c r="S5" s="37">
        <f t="shared" si="1"/>
        <v>71</v>
      </c>
      <c r="T5" s="37">
        <f t="shared" si="1"/>
        <v>104</v>
      </c>
      <c r="U5" s="37">
        <f t="shared" si="1"/>
        <v>67</v>
      </c>
      <c r="V5" s="37">
        <f t="shared" si="1"/>
        <v>51</v>
      </c>
      <c r="W5" s="37">
        <f t="shared" si="1"/>
        <v>14</v>
      </c>
      <c r="X5" s="37">
        <f t="shared" si="1"/>
        <v>13</v>
      </c>
      <c r="Y5" s="37">
        <f t="shared" si="1"/>
        <v>4</v>
      </c>
      <c r="Z5" s="37">
        <f t="shared" si="1"/>
        <v>27</v>
      </c>
      <c r="AA5" s="37">
        <f t="shared" si="1"/>
        <v>266</v>
      </c>
      <c r="AB5" s="37">
        <f t="shared" si="1"/>
        <v>37</v>
      </c>
      <c r="AC5" s="37">
        <f t="shared" si="1"/>
        <v>1</v>
      </c>
    </row>
    <row r="6" spans="1:29" ht="15.75" customHeight="1">
      <c r="A6" s="536"/>
      <c r="B6" s="526"/>
      <c r="C6" s="72" t="s">
        <v>34</v>
      </c>
      <c r="D6" s="16">
        <f t="shared" si="0"/>
        <v>286</v>
      </c>
      <c r="E6" s="6">
        <f t="shared" si="0"/>
        <v>286</v>
      </c>
      <c r="F6" s="6">
        <f aca="true" t="shared" si="2" ref="F6:AC6">F9+F12+F15+F18+F21+F24+F27+F30+F33</f>
        <v>0</v>
      </c>
      <c r="G6" s="6">
        <f>(D9*G9+D12*G12+D15*G15+D18*G18+D21*G21+D24*G24+D27*G27+D30*G30+D33*G33)/D6</f>
        <v>34.99300699300699</v>
      </c>
      <c r="H6" s="6">
        <f t="shared" si="2"/>
        <v>0</v>
      </c>
      <c r="I6" s="6">
        <f t="shared" si="2"/>
        <v>0</v>
      </c>
      <c r="J6" s="6">
        <f t="shared" si="2"/>
        <v>0</v>
      </c>
      <c r="K6" s="6">
        <f t="shared" si="2"/>
        <v>0</v>
      </c>
      <c r="L6" s="6">
        <f t="shared" si="2"/>
        <v>0</v>
      </c>
      <c r="M6" s="6">
        <f t="shared" si="2"/>
        <v>0</v>
      </c>
      <c r="N6" s="6">
        <f t="shared" si="2"/>
        <v>0</v>
      </c>
      <c r="O6" s="6">
        <f t="shared" si="2"/>
        <v>0</v>
      </c>
      <c r="P6" s="6">
        <f t="shared" si="2"/>
        <v>0</v>
      </c>
      <c r="Q6" s="6">
        <f t="shared" si="2"/>
        <v>0</v>
      </c>
      <c r="R6" s="6">
        <f t="shared" si="2"/>
        <v>2</v>
      </c>
      <c r="S6" s="6">
        <f t="shared" si="2"/>
        <v>59</v>
      </c>
      <c r="T6" s="6">
        <f t="shared" si="2"/>
        <v>90</v>
      </c>
      <c r="U6" s="6">
        <f t="shared" si="2"/>
        <v>58</v>
      </c>
      <c r="V6" s="6">
        <f t="shared" si="2"/>
        <v>49</v>
      </c>
      <c r="W6" s="6">
        <f t="shared" si="2"/>
        <v>11</v>
      </c>
      <c r="X6" s="6">
        <f t="shared" si="2"/>
        <v>13</v>
      </c>
      <c r="Y6" s="6">
        <f t="shared" si="2"/>
        <v>4</v>
      </c>
      <c r="Z6" s="6">
        <f t="shared" si="2"/>
        <v>21</v>
      </c>
      <c r="AA6" s="6">
        <f t="shared" si="2"/>
        <v>229</v>
      </c>
      <c r="AB6" s="6">
        <f t="shared" si="2"/>
        <v>35</v>
      </c>
      <c r="AC6" s="6">
        <f t="shared" si="2"/>
        <v>1</v>
      </c>
    </row>
    <row r="7" spans="1:29" ht="15.75" customHeight="1">
      <c r="A7" s="536"/>
      <c r="B7" s="526"/>
      <c r="C7" s="72" t="s">
        <v>35</v>
      </c>
      <c r="D7" s="16">
        <f t="shared" si="0"/>
        <v>45</v>
      </c>
      <c r="E7" s="6">
        <f t="shared" si="0"/>
        <v>45</v>
      </c>
      <c r="F7" s="6">
        <f aca="true" t="shared" si="3" ref="F7:AC7">F10+F13+F16+F19+F22+F25+F28+F31+F34</f>
        <v>0</v>
      </c>
      <c r="G7" s="6">
        <f>(D10*G10+D13*G13+D16*G16+D19*G19+D22*G22+D25*G25+D28*G28+D31*G31+D34*G34)/D7</f>
        <v>31.333333333333332</v>
      </c>
      <c r="H7" s="6">
        <f t="shared" si="3"/>
        <v>0</v>
      </c>
      <c r="I7" s="6">
        <f t="shared" si="3"/>
        <v>0</v>
      </c>
      <c r="J7" s="6">
        <f t="shared" si="3"/>
        <v>0</v>
      </c>
      <c r="K7" s="6">
        <f t="shared" si="3"/>
        <v>0</v>
      </c>
      <c r="L7" s="6">
        <f t="shared" si="3"/>
        <v>0</v>
      </c>
      <c r="M7" s="6">
        <f t="shared" si="3"/>
        <v>0</v>
      </c>
      <c r="N7" s="6">
        <f t="shared" si="3"/>
        <v>0</v>
      </c>
      <c r="O7" s="6">
        <f t="shared" si="3"/>
        <v>0</v>
      </c>
      <c r="P7" s="6">
        <f t="shared" si="3"/>
        <v>0</v>
      </c>
      <c r="Q7" s="6">
        <f t="shared" si="3"/>
        <v>0</v>
      </c>
      <c r="R7" s="6">
        <f t="shared" si="3"/>
        <v>5</v>
      </c>
      <c r="S7" s="6">
        <f t="shared" si="3"/>
        <v>12</v>
      </c>
      <c r="T7" s="6">
        <f t="shared" si="3"/>
        <v>14</v>
      </c>
      <c r="U7" s="6">
        <f t="shared" si="3"/>
        <v>9</v>
      </c>
      <c r="V7" s="6">
        <f t="shared" si="3"/>
        <v>2</v>
      </c>
      <c r="W7" s="6">
        <f t="shared" si="3"/>
        <v>3</v>
      </c>
      <c r="X7" s="6">
        <f t="shared" si="3"/>
        <v>0</v>
      </c>
      <c r="Y7" s="6">
        <f t="shared" si="3"/>
        <v>0</v>
      </c>
      <c r="Z7" s="6">
        <f t="shared" si="3"/>
        <v>6</v>
      </c>
      <c r="AA7" s="6">
        <f t="shared" si="3"/>
        <v>37</v>
      </c>
      <c r="AB7" s="6">
        <f t="shared" si="3"/>
        <v>2</v>
      </c>
      <c r="AC7" s="6">
        <f t="shared" si="3"/>
        <v>0</v>
      </c>
    </row>
    <row r="8" spans="1:29" ht="15.75" customHeight="1">
      <c r="A8" s="536"/>
      <c r="B8" s="482" t="s">
        <v>199</v>
      </c>
      <c r="C8" s="112" t="s">
        <v>116</v>
      </c>
      <c r="D8" s="36">
        <v>109</v>
      </c>
      <c r="E8" s="36">
        <v>109</v>
      </c>
      <c r="F8" s="36">
        <v>0</v>
      </c>
      <c r="G8" s="36">
        <v>35</v>
      </c>
      <c r="H8" s="36"/>
      <c r="I8" s="36"/>
      <c r="J8" s="36"/>
      <c r="K8" s="36"/>
      <c r="L8" s="36"/>
      <c r="M8" s="36"/>
      <c r="N8" s="36"/>
      <c r="O8" s="36"/>
      <c r="P8" s="36"/>
      <c r="Q8" s="36">
        <v>0</v>
      </c>
      <c r="R8" s="36">
        <v>4</v>
      </c>
      <c r="S8" s="36">
        <v>22</v>
      </c>
      <c r="T8" s="36">
        <v>31</v>
      </c>
      <c r="U8" s="36">
        <v>23</v>
      </c>
      <c r="V8" s="36">
        <v>19</v>
      </c>
      <c r="W8" s="36">
        <v>4</v>
      </c>
      <c r="X8" s="36">
        <v>5</v>
      </c>
      <c r="Y8" s="36">
        <v>1</v>
      </c>
      <c r="Z8" s="36">
        <v>0</v>
      </c>
      <c r="AA8" s="36">
        <v>86</v>
      </c>
      <c r="AB8" s="36">
        <v>22</v>
      </c>
      <c r="AC8" s="36">
        <v>1</v>
      </c>
    </row>
    <row r="9" spans="1:29" ht="15.75" customHeight="1">
      <c r="A9" s="536"/>
      <c r="B9" s="483"/>
      <c r="C9" s="79" t="s">
        <v>34</v>
      </c>
      <c r="D9" s="30">
        <v>99</v>
      </c>
      <c r="E9" s="30">
        <v>99</v>
      </c>
      <c r="F9" s="30">
        <v>0</v>
      </c>
      <c r="G9" s="30">
        <v>35</v>
      </c>
      <c r="H9" s="30"/>
      <c r="I9" s="30"/>
      <c r="J9" s="30"/>
      <c r="K9" s="30"/>
      <c r="L9" s="30"/>
      <c r="M9" s="30"/>
      <c r="N9" s="30"/>
      <c r="O9" s="30"/>
      <c r="P9" s="30"/>
      <c r="Q9" s="30">
        <v>0</v>
      </c>
      <c r="R9" s="30">
        <v>2</v>
      </c>
      <c r="S9" s="30">
        <v>21</v>
      </c>
      <c r="T9" s="30">
        <v>27</v>
      </c>
      <c r="U9" s="30">
        <v>21</v>
      </c>
      <c r="V9" s="30">
        <v>18</v>
      </c>
      <c r="W9" s="30">
        <v>4</v>
      </c>
      <c r="X9" s="30">
        <v>5</v>
      </c>
      <c r="Y9" s="30">
        <v>1</v>
      </c>
      <c r="Z9" s="30">
        <v>0</v>
      </c>
      <c r="AA9" s="30">
        <v>78</v>
      </c>
      <c r="AB9" s="30">
        <v>20</v>
      </c>
      <c r="AC9" s="30">
        <v>1</v>
      </c>
    </row>
    <row r="10" spans="1:29" ht="15.75" customHeight="1">
      <c r="A10" s="536"/>
      <c r="B10" s="484"/>
      <c r="C10" s="79" t="s">
        <v>35</v>
      </c>
      <c r="D10" s="30">
        <v>10</v>
      </c>
      <c r="E10" s="30">
        <v>10</v>
      </c>
      <c r="F10" s="30">
        <v>0</v>
      </c>
      <c r="G10" s="30">
        <v>31</v>
      </c>
      <c r="H10" s="30"/>
      <c r="I10" s="30"/>
      <c r="J10" s="30"/>
      <c r="K10" s="30"/>
      <c r="L10" s="30"/>
      <c r="M10" s="30"/>
      <c r="N10" s="30"/>
      <c r="O10" s="30"/>
      <c r="P10" s="30"/>
      <c r="Q10" s="30">
        <v>0</v>
      </c>
      <c r="R10" s="30">
        <v>2</v>
      </c>
      <c r="S10" s="30">
        <v>1</v>
      </c>
      <c r="T10" s="30">
        <v>4</v>
      </c>
      <c r="U10" s="30">
        <v>2</v>
      </c>
      <c r="V10" s="30">
        <v>1</v>
      </c>
      <c r="W10" s="30">
        <v>0</v>
      </c>
      <c r="X10" s="30">
        <v>0</v>
      </c>
      <c r="Y10" s="30">
        <v>0</v>
      </c>
      <c r="Z10" s="30">
        <v>0</v>
      </c>
      <c r="AA10" s="30">
        <v>8</v>
      </c>
      <c r="AB10" s="30">
        <v>2</v>
      </c>
      <c r="AC10" s="30">
        <v>0</v>
      </c>
    </row>
    <row r="11" spans="1:29" ht="15.75" customHeight="1">
      <c r="A11" s="536"/>
      <c r="B11" s="482" t="s">
        <v>201</v>
      </c>
      <c r="C11" s="112" t="s">
        <v>116</v>
      </c>
      <c r="D11" s="36">
        <v>2</v>
      </c>
      <c r="E11" s="36">
        <v>2</v>
      </c>
      <c r="F11" s="36">
        <v>0</v>
      </c>
      <c r="G11" s="36">
        <v>27</v>
      </c>
      <c r="H11" s="36"/>
      <c r="I11" s="36"/>
      <c r="J11" s="36"/>
      <c r="K11" s="36"/>
      <c r="L11" s="36"/>
      <c r="M11" s="36"/>
      <c r="N11" s="36"/>
      <c r="O11" s="36"/>
      <c r="P11" s="36"/>
      <c r="Q11" s="36">
        <v>0</v>
      </c>
      <c r="R11" s="36">
        <v>0</v>
      </c>
      <c r="S11" s="36">
        <v>2</v>
      </c>
      <c r="T11" s="36">
        <v>0</v>
      </c>
      <c r="U11" s="36">
        <v>0</v>
      </c>
      <c r="V11" s="36">
        <v>0</v>
      </c>
      <c r="W11" s="36">
        <v>0</v>
      </c>
      <c r="X11" s="36">
        <v>0</v>
      </c>
      <c r="Y11" s="36">
        <v>0</v>
      </c>
      <c r="Z11" s="36">
        <v>0</v>
      </c>
      <c r="AA11" s="36">
        <v>2</v>
      </c>
      <c r="AB11" s="36">
        <v>0</v>
      </c>
      <c r="AC11" s="36">
        <v>0</v>
      </c>
    </row>
    <row r="12" spans="1:29" ht="15.75" customHeight="1">
      <c r="A12" s="536"/>
      <c r="B12" s="483"/>
      <c r="C12" s="79" t="s">
        <v>34</v>
      </c>
      <c r="D12" s="30">
        <v>2</v>
      </c>
      <c r="E12" s="30">
        <v>2</v>
      </c>
      <c r="F12" s="30">
        <v>0</v>
      </c>
      <c r="G12" s="30">
        <v>27</v>
      </c>
      <c r="H12" s="30"/>
      <c r="I12" s="30"/>
      <c r="J12" s="30"/>
      <c r="K12" s="30"/>
      <c r="L12" s="30"/>
      <c r="M12" s="30"/>
      <c r="N12" s="30"/>
      <c r="O12" s="30"/>
      <c r="P12" s="30"/>
      <c r="Q12" s="30">
        <v>0</v>
      </c>
      <c r="R12" s="30">
        <v>0</v>
      </c>
      <c r="S12" s="30">
        <v>2</v>
      </c>
      <c r="T12" s="30">
        <v>0</v>
      </c>
      <c r="U12" s="30">
        <v>0</v>
      </c>
      <c r="V12" s="30">
        <v>0</v>
      </c>
      <c r="W12" s="30">
        <v>0</v>
      </c>
      <c r="X12" s="30">
        <v>0</v>
      </c>
      <c r="Y12" s="30">
        <v>0</v>
      </c>
      <c r="Z12" s="30">
        <v>0</v>
      </c>
      <c r="AA12" s="30">
        <v>2</v>
      </c>
      <c r="AB12" s="30">
        <v>0</v>
      </c>
      <c r="AC12" s="30">
        <v>0</v>
      </c>
    </row>
    <row r="13" spans="1:29" ht="15.75" customHeight="1">
      <c r="A13" s="536"/>
      <c r="B13" s="484"/>
      <c r="C13" s="79" t="s">
        <v>35</v>
      </c>
      <c r="D13" s="30">
        <v>0</v>
      </c>
      <c r="E13" s="30">
        <v>0</v>
      </c>
      <c r="F13" s="30">
        <v>0</v>
      </c>
      <c r="G13" s="30">
        <v>0</v>
      </c>
      <c r="H13" s="30"/>
      <c r="I13" s="30"/>
      <c r="J13" s="30"/>
      <c r="K13" s="30"/>
      <c r="L13" s="30"/>
      <c r="M13" s="30"/>
      <c r="N13" s="30"/>
      <c r="O13" s="30"/>
      <c r="P13" s="30"/>
      <c r="Q13" s="30">
        <v>0</v>
      </c>
      <c r="R13" s="30">
        <v>0</v>
      </c>
      <c r="S13" s="30">
        <v>0</v>
      </c>
      <c r="T13" s="30">
        <v>0</v>
      </c>
      <c r="U13" s="30">
        <v>0</v>
      </c>
      <c r="V13" s="30">
        <v>0</v>
      </c>
      <c r="W13" s="30">
        <v>0</v>
      </c>
      <c r="X13" s="30">
        <v>0</v>
      </c>
      <c r="Y13" s="30">
        <v>0</v>
      </c>
      <c r="Z13" s="30">
        <v>0</v>
      </c>
      <c r="AA13" s="30">
        <v>0</v>
      </c>
      <c r="AB13" s="30">
        <v>0</v>
      </c>
      <c r="AC13" s="30">
        <v>0</v>
      </c>
    </row>
    <row r="14" spans="1:29" ht="15.75" customHeight="1">
      <c r="A14" s="536"/>
      <c r="B14" s="482" t="s">
        <v>202</v>
      </c>
      <c r="C14" s="112" t="s">
        <v>116</v>
      </c>
      <c r="D14" s="36">
        <v>34</v>
      </c>
      <c r="E14" s="36">
        <v>34</v>
      </c>
      <c r="F14" s="36">
        <v>0</v>
      </c>
      <c r="G14" s="36">
        <v>33</v>
      </c>
      <c r="H14" s="36"/>
      <c r="I14" s="36"/>
      <c r="J14" s="36"/>
      <c r="K14" s="36"/>
      <c r="L14" s="36"/>
      <c r="M14" s="36"/>
      <c r="N14" s="36"/>
      <c r="O14" s="36"/>
      <c r="P14" s="36"/>
      <c r="Q14" s="36">
        <v>0</v>
      </c>
      <c r="R14" s="36">
        <v>0</v>
      </c>
      <c r="S14" s="36">
        <v>12</v>
      </c>
      <c r="T14" s="36">
        <v>11</v>
      </c>
      <c r="U14" s="36">
        <v>5</v>
      </c>
      <c r="V14" s="36">
        <v>3</v>
      </c>
      <c r="W14" s="36">
        <v>2</v>
      </c>
      <c r="X14" s="36">
        <v>1</v>
      </c>
      <c r="Y14" s="36">
        <v>0</v>
      </c>
      <c r="Z14" s="36">
        <v>1</v>
      </c>
      <c r="AA14" s="36">
        <v>32</v>
      </c>
      <c r="AB14" s="36">
        <v>1</v>
      </c>
      <c r="AC14" s="36">
        <v>0</v>
      </c>
    </row>
    <row r="15" spans="1:29" ht="15.75" customHeight="1">
      <c r="A15" s="536"/>
      <c r="B15" s="483"/>
      <c r="C15" s="79" t="s">
        <v>34</v>
      </c>
      <c r="D15" s="30">
        <v>29</v>
      </c>
      <c r="E15" s="30">
        <v>29</v>
      </c>
      <c r="F15" s="30">
        <v>0</v>
      </c>
      <c r="G15" s="30">
        <v>33</v>
      </c>
      <c r="H15" s="30"/>
      <c r="I15" s="30"/>
      <c r="J15" s="30"/>
      <c r="K15" s="30"/>
      <c r="L15" s="30"/>
      <c r="M15" s="30"/>
      <c r="N15" s="30"/>
      <c r="O15" s="30"/>
      <c r="P15" s="30"/>
      <c r="Q15" s="30">
        <v>0</v>
      </c>
      <c r="R15" s="30">
        <v>0</v>
      </c>
      <c r="S15" s="30">
        <v>10</v>
      </c>
      <c r="T15" s="30">
        <v>8</v>
      </c>
      <c r="U15" s="30">
        <v>5</v>
      </c>
      <c r="V15" s="30">
        <v>3</v>
      </c>
      <c r="W15" s="30">
        <v>2</v>
      </c>
      <c r="X15" s="30">
        <v>1</v>
      </c>
      <c r="Y15" s="30">
        <v>0</v>
      </c>
      <c r="Z15" s="30">
        <v>1</v>
      </c>
      <c r="AA15" s="30">
        <v>27</v>
      </c>
      <c r="AB15" s="30">
        <v>1</v>
      </c>
      <c r="AC15" s="30">
        <v>0</v>
      </c>
    </row>
    <row r="16" spans="1:29" ht="15.75" customHeight="1">
      <c r="A16" s="536"/>
      <c r="B16" s="484"/>
      <c r="C16" s="79" t="s">
        <v>35</v>
      </c>
      <c r="D16" s="30">
        <v>5</v>
      </c>
      <c r="E16" s="30">
        <v>5</v>
      </c>
      <c r="F16" s="30">
        <v>0</v>
      </c>
      <c r="G16" s="30">
        <v>30</v>
      </c>
      <c r="H16" s="30"/>
      <c r="I16" s="30"/>
      <c r="J16" s="30"/>
      <c r="K16" s="30"/>
      <c r="L16" s="30"/>
      <c r="M16" s="30"/>
      <c r="N16" s="30"/>
      <c r="O16" s="30"/>
      <c r="P16" s="30"/>
      <c r="Q16" s="30">
        <v>0</v>
      </c>
      <c r="R16" s="30">
        <v>0</v>
      </c>
      <c r="S16" s="30">
        <v>2</v>
      </c>
      <c r="T16" s="30">
        <v>3</v>
      </c>
      <c r="U16" s="30">
        <v>0</v>
      </c>
      <c r="V16" s="30">
        <v>0</v>
      </c>
      <c r="W16" s="30">
        <v>0</v>
      </c>
      <c r="X16" s="30">
        <v>0</v>
      </c>
      <c r="Y16" s="30">
        <v>0</v>
      </c>
      <c r="Z16" s="30">
        <v>0</v>
      </c>
      <c r="AA16" s="30">
        <v>5</v>
      </c>
      <c r="AB16" s="30">
        <v>0</v>
      </c>
      <c r="AC16" s="30">
        <v>0</v>
      </c>
    </row>
    <row r="17" spans="1:29" ht="15.75" customHeight="1">
      <c r="A17" s="536"/>
      <c r="B17" s="482" t="s">
        <v>203</v>
      </c>
      <c r="C17" s="112" t="s">
        <v>116</v>
      </c>
      <c r="D17" s="36">
        <v>57</v>
      </c>
      <c r="E17" s="36">
        <v>57</v>
      </c>
      <c r="F17" s="36">
        <v>0</v>
      </c>
      <c r="G17" s="36">
        <v>34</v>
      </c>
      <c r="H17" s="36"/>
      <c r="I17" s="36"/>
      <c r="J17" s="36"/>
      <c r="K17" s="36"/>
      <c r="L17" s="36"/>
      <c r="M17" s="36"/>
      <c r="N17" s="36"/>
      <c r="O17" s="36"/>
      <c r="P17" s="36"/>
      <c r="Q17" s="36">
        <v>0</v>
      </c>
      <c r="R17" s="36">
        <v>3</v>
      </c>
      <c r="S17" s="36">
        <v>11</v>
      </c>
      <c r="T17" s="36">
        <v>19</v>
      </c>
      <c r="U17" s="36">
        <v>10</v>
      </c>
      <c r="V17" s="36">
        <v>8</v>
      </c>
      <c r="W17" s="36">
        <v>2</v>
      </c>
      <c r="X17" s="36">
        <v>3</v>
      </c>
      <c r="Y17" s="36">
        <v>1</v>
      </c>
      <c r="Z17" s="36">
        <v>1</v>
      </c>
      <c r="AA17" s="36">
        <v>49</v>
      </c>
      <c r="AB17" s="36">
        <v>7</v>
      </c>
      <c r="AC17" s="36">
        <v>0</v>
      </c>
    </row>
    <row r="18" spans="1:29" ht="15.75" customHeight="1">
      <c r="A18" s="536"/>
      <c r="B18" s="483"/>
      <c r="C18" s="79" t="s">
        <v>34</v>
      </c>
      <c r="D18" s="30">
        <v>49</v>
      </c>
      <c r="E18" s="30">
        <v>49</v>
      </c>
      <c r="F18" s="30">
        <v>0</v>
      </c>
      <c r="G18" s="30">
        <v>35</v>
      </c>
      <c r="H18" s="30"/>
      <c r="I18" s="30"/>
      <c r="J18" s="30"/>
      <c r="K18" s="30"/>
      <c r="L18" s="30"/>
      <c r="M18" s="30"/>
      <c r="N18" s="30"/>
      <c r="O18" s="30"/>
      <c r="P18" s="30"/>
      <c r="Q18" s="30">
        <v>0</v>
      </c>
      <c r="R18" s="30">
        <v>0</v>
      </c>
      <c r="S18" s="30">
        <v>10</v>
      </c>
      <c r="T18" s="30">
        <v>18</v>
      </c>
      <c r="U18" s="30">
        <v>9</v>
      </c>
      <c r="V18" s="30">
        <v>8</v>
      </c>
      <c r="W18" s="30">
        <v>0</v>
      </c>
      <c r="X18" s="30">
        <v>3</v>
      </c>
      <c r="Y18" s="30">
        <v>1</v>
      </c>
      <c r="Z18" s="30">
        <v>1</v>
      </c>
      <c r="AA18" s="30">
        <v>41</v>
      </c>
      <c r="AB18" s="30">
        <v>7</v>
      </c>
      <c r="AC18" s="30">
        <v>0</v>
      </c>
    </row>
    <row r="19" spans="1:29" ht="15.75" customHeight="1">
      <c r="A19" s="536"/>
      <c r="B19" s="484"/>
      <c r="C19" s="79" t="s">
        <v>35</v>
      </c>
      <c r="D19" s="30">
        <v>8</v>
      </c>
      <c r="E19" s="30">
        <v>8</v>
      </c>
      <c r="F19" s="30">
        <v>0</v>
      </c>
      <c r="G19" s="30">
        <v>31</v>
      </c>
      <c r="H19" s="30"/>
      <c r="I19" s="30"/>
      <c r="J19" s="30"/>
      <c r="K19" s="30"/>
      <c r="L19" s="30"/>
      <c r="M19" s="30"/>
      <c r="N19" s="30"/>
      <c r="O19" s="30"/>
      <c r="P19" s="30"/>
      <c r="Q19" s="30">
        <v>0</v>
      </c>
      <c r="R19" s="30">
        <v>3</v>
      </c>
      <c r="S19" s="30">
        <v>1</v>
      </c>
      <c r="T19" s="30">
        <v>1</v>
      </c>
      <c r="U19" s="30">
        <v>1</v>
      </c>
      <c r="V19" s="30">
        <v>0</v>
      </c>
      <c r="W19" s="30">
        <v>2</v>
      </c>
      <c r="X19" s="30">
        <v>0</v>
      </c>
      <c r="Y19" s="30">
        <v>0</v>
      </c>
      <c r="Z19" s="30">
        <v>0</v>
      </c>
      <c r="AA19" s="30">
        <v>8</v>
      </c>
      <c r="AB19" s="30">
        <v>0</v>
      </c>
      <c r="AC19" s="30">
        <v>0</v>
      </c>
    </row>
    <row r="20" spans="1:29" ht="15.75" customHeight="1">
      <c r="A20" s="534" t="s">
        <v>397</v>
      </c>
      <c r="B20" s="482" t="s">
        <v>204</v>
      </c>
      <c r="C20" s="112" t="s">
        <v>116</v>
      </c>
      <c r="D20" s="36">
        <v>36</v>
      </c>
      <c r="E20" s="36">
        <v>36</v>
      </c>
      <c r="F20" s="36">
        <v>0</v>
      </c>
      <c r="G20" s="36">
        <v>36</v>
      </c>
      <c r="H20" s="36"/>
      <c r="I20" s="36"/>
      <c r="J20" s="36"/>
      <c r="K20" s="36"/>
      <c r="L20" s="36"/>
      <c r="M20" s="36"/>
      <c r="N20" s="36"/>
      <c r="O20" s="36"/>
      <c r="P20" s="36"/>
      <c r="Q20" s="36">
        <v>0</v>
      </c>
      <c r="R20" s="36">
        <v>0</v>
      </c>
      <c r="S20" s="36">
        <v>7</v>
      </c>
      <c r="T20" s="36">
        <v>8</v>
      </c>
      <c r="U20" s="36">
        <v>10</v>
      </c>
      <c r="V20" s="36">
        <v>7</v>
      </c>
      <c r="W20" s="36">
        <v>3</v>
      </c>
      <c r="X20" s="36">
        <v>0</v>
      </c>
      <c r="Y20" s="36">
        <v>1</v>
      </c>
      <c r="Z20" s="36">
        <v>3</v>
      </c>
      <c r="AA20" s="36">
        <v>30</v>
      </c>
      <c r="AB20" s="36">
        <v>3</v>
      </c>
      <c r="AC20" s="36">
        <v>0</v>
      </c>
    </row>
    <row r="21" spans="1:29" ht="15.75" customHeight="1">
      <c r="A21" s="534"/>
      <c r="B21" s="483"/>
      <c r="C21" s="79" t="s">
        <v>34</v>
      </c>
      <c r="D21" s="30">
        <v>32</v>
      </c>
      <c r="E21" s="30">
        <v>32</v>
      </c>
      <c r="F21" s="30">
        <v>0</v>
      </c>
      <c r="G21" s="30">
        <v>36</v>
      </c>
      <c r="H21" s="30"/>
      <c r="I21" s="30"/>
      <c r="J21" s="30"/>
      <c r="K21" s="30"/>
      <c r="L21" s="30"/>
      <c r="M21" s="30"/>
      <c r="N21" s="30"/>
      <c r="O21" s="30"/>
      <c r="P21" s="30"/>
      <c r="Q21" s="30">
        <v>0</v>
      </c>
      <c r="R21" s="30">
        <v>0</v>
      </c>
      <c r="S21" s="30">
        <v>6</v>
      </c>
      <c r="T21" s="30">
        <v>7</v>
      </c>
      <c r="U21" s="30">
        <v>9</v>
      </c>
      <c r="V21" s="30">
        <v>7</v>
      </c>
      <c r="W21" s="30">
        <v>2</v>
      </c>
      <c r="X21" s="30">
        <v>0</v>
      </c>
      <c r="Y21" s="30">
        <v>1</v>
      </c>
      <c r="Z21" s="30">
        <v>3</v>
      </c>
      <c r="AA21" s="30">
        <v>26</v>
      </c>
      <c r="AB21" s="30">
        <v>3</v>
      </c>
      <c r="AC21" s="30">
        <v>0</v>
      </c>
    </row>
    <row r="22" spans="1:29" ht="15.75" customHeight="1">
      <c r="A22" s="534"/>
      <c r="B22" s="484"/>
      <c r="C22" s="79" t="s">
        <v>35</v>
      </c>
      <c r="D22" s="30">
        <v>4</v>
      </c>
      <c r="E22" s="30">
        <v>4</v>
      </c>
      <c r="F22" s="30">
        <v>0</v>
      </c>
      <c r="G22" s="30">
        <v>36</v>
      </c>
      <c r="H22" s="30"/>
      <c r="I22" s="30"/>
      <c r="J22" s="30"/>
      <c r="K22" s="30"/>
      <c r="L22" s="30"/>
      <c r="M22" s="30"/>
      <c r="N22" s="30"/>
      <c r="O22" s="30"/>
      <c r="P22" s="30"/>
      <c r="Q22" s="30">
        <v>0</v>
      </c>
      <c r="R22" s="30">
        <v>0</v>
      </c>
      <c r="S22" s="30">
        <v>1</v>
      </c>
      <c r="T22" s="30">
        <v>1</v>
      </c>
      <c r="U22" s="30">
        <v>1</v>
      </c>
      <c r="V22" s="30">
        <v>0</v>
      </c>
      <c r="W22" s="30">
        <v>1</v>
      </c>
      <c r="X22" s="30">
        <v>0</v>
      </c>
      <c r="Y22" s="30">
        <v>0</v>
      </c>
      <c r="Z22" s="30">
        <v>0</v>
      </c>
      <c r="AA22" s="30">
        <v>4</v>
      </c>
      <c r="AB22" s="30">
        <v>0</v>
      </c>
      <c r="AC22" s="30">
        <v>0</v>
      </c>
    </row>
    <row r="23" spans="1:29" ht="15.75" customHeight="1">
      <c r="A23" s="534"/>
      <c r="B23" s="482" t="s">
        <v>205</v>
      </c>
      <c r="C23" s="112" t="s">
        <v>116</v>
      </c>
      <c r="D23" s="36">
        <v>41</v>
      </c>
      <c r="E23" s="36">
        <v>41</v>
      </c>
      <c r="F23" s="36">
        <v>0</v>
      </c>
      <c r="G23" s="36">
        <v>34</v>
      </c>
      <c r="H23" s="36"/>
      <c r="I23" s="36"/>
      <c r="J23" s="36"/>
      <c r="K23" s="36"/>
      <c r="L23" s="36"/>
      <c r="M23" s="36"/>
      <c r="N23" s="36"/>
      <c r="O23" s="36"/>
      <c r="P23" s="36"/>
      <c r="Q23" s="36">
        <v>0</v>
      </c>
      <c r="R23" s="36">
        <v>0</v>
      </c>
      <c r="S23" s="36">
        <v>6</v>
      </c>
      <c r="T23" s="36">
        <v>17</v>
      </c>
      <c r="U23" s="36">
        <v>7</v>
      </c>
      <c r="V23" s="36">
        <v>10</v>
      </c>
      <c r="W23" s="36">
        <v>1</v>
      </c>
      <c r="X23" s="36">
        <v>0</v>
      </c>
      <c r="Y23" s="36">
        <v>0</v>
      </c>
      <c r="Z23" s="36">
        <v>12</v>
      </c>
      <c r="AA23" s="36">
        <v>27</v>
      </c>
      <c r="AB23" s="36">
        <v>2</v>
      </c>
      <c r="AC23" s="36">
        <v>0</v>
      </c>
    </row>
    <row r="24" spans="1:29" ht="15.75" customHeight="1">
      <c r="A24" s="534"/>
      <c r="B24" s="483"/>
      <c r="C24" s="79" t="s">
        <v>34</v>
      </c>
      <c r="D24" s="30">
        <v>35</v>
      </c>
      <c r="E24" s="30">
        <v>35</v>
      </c>
      <c r="F24" s="30">
        <v>0</v>
      </c>
      <c r="G24" s="30">
        <v>35</v>
      </c>
      <c r="H24" s="30"/>
      <c r="I24" s="30"/>
      <c r="J24" s="30"/>
      <c r="K24" s="30"/>
      <c r="L24" s="30"/>
      <c r="M24" s="30"/>
      <c r="N24" s="30"/>
      <c r="O24" s="30"/>
      <c r="P24" s="30"/>
      <c r="Q24" s="30">
        <v>0</v>
      </c>
      <c r="R24" s="30">
        <v>0</v>
      </c>
      <c r="S24" s="30">
        <v>5</v>
      </c>
      <c r="T24" s="30">
        <v>14</v>
      </c>
      <c r="U24" s="30">
        <v>5</v>
      </c>
      <c r="V24" s="30">
        <v>10</v>
      </c>
      <c r="W24" s="30">
        <v>1</v>
      </c>
      <c r="X24" s="30">
        <v>0</v>
      </c>
      <c r="Y24" s="30">
        <v>0</v>
      </c>
      <c r="Z24" s="30">
        <v>10</v>
      </c>
      <c r="AA24" s="30">
        <v>23</v>
      </c>
      <c r="AB24" s="30">
        <v>2</v>
      </c>
      <c r="AC24" s="30">
        <v>0</v>
      </c>
    </row>
    <row r="25" spans="1:29" ht="15.75" customHeight="1">
      <c r="A25" s="534"/>
      <c r="B25" s="484"/>
      <c r="C25" s="79" t="s">
        <v>35</v>
      </c>
      <c r="D25" s="30">
        <v>6</v>
      </c>
      <c r="E25" s="30">
        <v>6</v>
      </c>
      <c r="F25" s="30">
        <v>0</v>
      </c>
      <c r="G25" s="30">
        <v>31</v>
      </c>
      <c r="H25" s="30"/>
      <c r="I25" s="30"/>
      <c r="J25" s="30"/>
      <c r="K25" s="30"/>
      <c r="L25" s="30"/>
      <c r="M25" s="30"/>
      <c r="N25" s="30"/>
      <c r="O25" s="30"/>
      <c r="P25" s="30"/>
      <c r="Q25" s="30">
        <v>0</v>
      </c>
      <c r="R25" s="30">
        <v>0</v>
      </c>
      <c r="S25" s="30">
        <v>1</v>
      </c>
      <c r="T25" s="30">
        <v>3</v>
      </c>
      <c r="U25" s="30">
        <v>2</v>
      </c>
      <c r="V25" s="30">
        <v>0</v>
      </c>
      <c r="W25" s="30">
        <v>0</v>
      </c>
      <c r="X25" s="30">
        <v>0</v>
      </c>
      <c r="Y25" s="30">
        <v>0</v>
      </c>
      <c r="Z25" s="30">
        <v>2</v>
      </c>
      <c r="AA25" s="30">
        <v>4</v>
      </c>
      <c r="AB25" s="30">
        <v>0</v>
      </c>
      <c r="AC25" s="30">
        <v>0</v>
      </c>
    </row>
    <row r="26" spans="1:29" ht="15.75" customHeight="1">
      <c r="A26" s="534"/>
      <c r="B26" s="482" t="s">
        <v>300</v>
      </c>
      <c r="C26" s="112" t="s">
        <v>116</v>
      </c>
      <c r="D26" s="36">
        <v>19</v>
      </c>
      <c r="E26" s="36">
        <v>19</v>
      </c>
      <c r="F26" s="36">
        <v>0</v>
      </c>
      <c r="G26" s="36">
        <v>34</v>
      </c>
      <c r="H26" s="36"/>
      <c r="I26" s="36"/>
      <c r="J26" s="36"/>
      <c r="K26" s="36"/>
      <c r="L26" s="36"/>
      <c r="M26" s="36"/>
      <c r="N26" s="36"/>
      <c r="O26" s="36"/>
      <c r="P26" s="36"/>
      <c r="Q26" s="36">
        <v>0</v>
      </c>
      <c r="R26" s="36">
        <v>0</v>
      </c>
      <c r="S26" s="36">
        <v>4</v>
      </c>
      <c r="T26" s="36">
        <v>9</v>
      </c>
      <c r="U26" s="36">
        <v>3</v>
      </c>
      <c r="V26" s="36">
        <v>1</v>
      </c>
      <c r="W26" s="36">
        <v>0</v>
      </c>
      <c r="X26" s="36">
        <v>1</v>
      </c>
      <c r="Y26" s="36">
        <v>1</v>
      </c>
      <c r="Z26" s="36">
        <v>2</v>
      </c>
      <c r="AA26" s="36">
        <v>16</v>
      </c>
      <c r="AB26" s="36">
        <v>1</v>
      </c>
      <c r="AC26" s="36">
        <v>0</v>
      </c>
    </row>
    <row r="27" spans="1:29" ht="15.75" customHeight="1">
      <c r="A27" s="534"/>
      <c r="B27" s="483"/>
      <c r="C27" s="79" t="s">
        <v>34</v>
      </c>
      <c r="D27" s="30">
        <v>19</v>
      </c>
      <c r="E27" s="30">
        <v>19</v>
      </c>
      <c r="F27" s="30">
        <v>0</v>
      </c>
      <c r="G27" s="30">
        <v>34</v>
      </c>
      <c r="H27" s="30"/>
      <c r="I27" s="30"/>
      <c r="J27" s="30"/>
      <c r="K27" s="30"/>
      <c r="L27" s="30"/>
      <c r="M27" s="30"/>
      <c r="N27" s="30"/>
      <c r="O27" s="30"/>
      <c r="P27" s="30"/>
      <c r="Q27" s="30">
        <v>0</v>
      </c>
      <c r="R27" s="30">
        <v>0</v>
      </c>
      <c r="S27" s="30">
        <v>4</v>
      </c>
      <c r="T27" s="30">
        <v>9</v>
      </c>
      <c r="U27" s="30">
        <v>3</v>
      </c>
      <c r="V27" s="30">
        <v>1</v>
      </c>
      <c r="W27" s="30">
        <v>0</v>
      </c>
      <c r="X27" s="30">
        <v>1</v>
      </c>
      <c r="Y27" s="30">
        <v>1</v>
      </c>
      <c r="Z27" s="30">
        <v>2</v>
      </c>
      <c r="AA27" s="30">
        <v>16</v>
      </c>
      <c r="AB27" s="30">
        <v>1</v>
      </c>
      <c r="AC27" s="30">
        <v>0</v>
      </c>
    </row>
    <row r="28" spans="1:29" ht="15.75" customHeight="1">
      <c r="A28" s="534"/>
      <c r="B28" s="484"/>
      <c r="C28" s="79" t="s">
        <v>35</v>
      </c>
      <c r="D28" s="30">
        <v>0</v>
      </c>
      <c r="E28" s="30">
        <v>0</v>
      </c>
      <c r="F28" s="30">
        <v>0</v>
      </c>
      <c r="G28" s="30">
        <v>0</v>
      </c>
      <c r="H28" s="30"/>
      <c r="I28" s="30"/>
      <c r="J28" s="30"/>
      <c r="K28" s="30"/>
      <c r="L28" s="30"/>
      <c r="M28" s="30"/>
      <c r="N28" s="30"/>
      <c r="O28" s="30"/>
      <c r="P28" s="30"/>
      <c r="Q28" s="30">
        <v>0</v>
      </c>
      <c r="R28" s="30">
        <v>0</v>
      </c>
      <c r="S28" s="30">
        <v>0</v>
      </c>
      <c r="T28" s="30">
        <v>0</v>
      </c>
      <c r="U28" s="30">
        <v>0</v>
      </c>
      <c r="V28" s="30">
        <v>0</v>
      </c>
      <c r="W28" s="30">
        <v>0</v>
      </c>
      <c r="X28" s="30">
        <v>0</v>
      </c>
      <c r="Y28" s="30">
        <v>0</v>
      </c>
      <c r="Z28" s="30">
        <v>0</v>
      </c>
      <c r="AA28" s="30">
        <v>0</v>
      </c>
      <c r="AB28" s="30">
        <v>0</v>
      </c>
      <c r="AC28" s="30">
        <v>0</v>
      </c>
    </row>
    <row r="29" spans="1:29" ht="15.75" customHeight="1">
      <c r="A29" s="534"/>
      <c r="B29" s="482" t="s">
        <v>145</v>
      </c>
      <c r="C29" s="112" t="s">
        <v>116</v>
      </c>
      <c r="D29" s="36">
        <v>31</v>
      </c>
      <c r="E29" s="36">
        <v>31</v>
      </c>
      <c r="F29" s="36">
        <v>0</v>
      </c>
      <c r="G29" s="36">
        <v>35</v>
      </c>
      <c r="H29" s="36"/>
      <c r="I29" s="36"/>
      <c r="J29" s="36"/>
      <c r="K29" s="36"/>
      <c r="L29" s="36"/>
      <c r="M29" s="36"/>
      <c r="N29" s="36"/>
      <c r="O29" s="36"/>
      <c r="P29" s="36"/>
      <c r="Q29" s="36">
        <v>0</v>
      </c>
      <c r="R29" s="36">
        <v>0</v>
      </c>
      <c r="S29" s="36">
        <v>7</v>
      </c>
      <c r="T29" s="36">
        <v>8</v>
      </c>
      <c r="U29" s="36">
        <v>8</v>
      </c>
      <c r="V29" s="36">
        <v>3</v>
      </c>
      <c r="W29" s="36">
        <v>2</v>
      </c>
      <c r="X29" s="36">
        <v>3</v>
      </c>
      <c r="Y29" s="36">
        <v>0</v>
      </c>
      <c r="Z29" s="36">
        <v>7</v>
      </c>
      <c r="AA29" s="36">
        <v>23</v>
      </c>
      <c r="AB29" s="36">
        <v>1</v>
      </c>
      <c r="AC29" s="36">
        <v>0</v>
      </c>
    </row>
    <row r="30" spans="1:29" ht="15.75" customHeight="1">
      <c r="A30" s="534"/>
      <c r="B30" s="483"/>
      <c r="C30" s="79" t="s">
        <v>34</v>
      </c>
      <c r="D30" s="30">
        <v>19</v>
      </c>
      <c r="E30" s="30">
        <v>19</v>
      </c>
      <c r="F30" s="30">
        <v>0</v>
      </c>
      <c r="G30" s="30">
        <v>38</v>
      </c>
      <c r="H30" s="30"/>
      <c r="I30" s="30"/>
      <c r="J30" s="30"/>
      <c r="K30" s="30"/>
      <c r="L30" s="30"/>
      <c r="M30" s="30"/>
      <c r="N30" s="30"/>
      <c r="O30" s="30"/>
      <c r="P30" s="30"/>
      <c r="Q30" s="30">
        <v>0</v>
      </c>
      <c r="R30" s="30">
        <v>0</v>
      </c>
      <c r="S30" s="30">
        <v>1</v>
      </c>
      <c r="T30" s="30">
        <v>6</v>
      </c>
      <c r="U30" s="30">
        <v>5</v>
      </c>
      <c r="V30" s="30">
        <v>2</v>
      </c>
      <c r="W30" s="30">
        <v>2</v>
      </c>
      <c r="X30" s="30">
        <v>3</v>
      </c>
      <c r="Y30" s="30">
        <v>0</v>
      </c>
      <c r="Z30" s="30">
        <v>3</v>
      </c>
      <c r="AA30" s="30">
        <v>15</v>
      </c>
      <c r="AB30" s="30">
        <v>1</v>
      </c>
      <c r="AC30" s="30">
        <v>0</v>
      </c>
    </row>
    <row r="31" spans="1:29" ht="15.75" customHeight="1">
      <c r="A31" s="534"/>
      <c r="B31" s="484"/>
      <c r="C31" s="79" t="s">
        <v>35</v>
      </c>
      <c r="D31" s="42">
        <v>12</v>
      </c>
      <c r="E31" s="30">
        <v>12</v>
      </c>
      <c r="F31" s="30">
        <v>0</v>
      </c>
      <c r="G31" s="30">
        <v>31</v>
      </c>
      <c r="H31" s="30"/>
      <c r="I31" s="30"/>
      <c r="J31" s="30"/>
      <c r="K31" s="30"/>
      <c r="L31" s="30"/>
      <c r="M31" s="30"/>
      <c r="N31" s="30"/>
      <c r="O31" s="30"/>
      <c r="P31" s="30"/>
      <c r="Q31" s="30">
        <v>0</v>
      </c>
      <c r="R31" s="30">
        <v>0</v>
      </c>
      <c r="S31" s="30">
        <v>6</v>
      </c>
      <c r="T31" s="30">
        <v>2</v>
      </c>
      <c r="U31" s="30">
        <v>3</v>
      </c>
      <c r="V31" s="30">
        <v>1</v>
      </c>
      <c r="W31" s="30">
        <v>0</v>
      </c>
      <c r="X31" s="30">
        <v>0</v>
      </c>
      <c r="Y31" s="30">
        <v>0</v>
      </c>
      <c r="Z31" s="30">
        <v>4</v>
      </c>
      <c r="AA31" s="30">
        <v>8</v>
      </c>
      <c r="AB31" s="30">
        <v>0</v>
      </c>
      <c r="AC31" s="30">
        <v>0</v>
      </c>
    </row>
    <row r="32" spans="1:29" ht="15.75" customHeight="1">
      <c r="A32" s="534"/>
      <c r="B32" s="526" t="s">
        <v>531</v>
      </c>
      <c r="C32" s="112" t="s">
        <v>116</v>
      </c>
      <c r="D32" s="348">
        <v>2</v>
      </c>
      <c r="E32" s="348">
        <v>2</v>
      </c>
      <c r="F32" s="348">
        <v>0</v>
      </c>
      <c r="G32" s="348">
        <v>36</v>
      </c>
      <c r="H32" s="288"/>
      <c r="I32" s="288"/>
      <c r="J32" s="288"/>
      <c r="K32" s="288"/>
      <c r="L32" s="288"/>
      <c r="M32" s="288"/>
      <c r="N32" s="288"/>
      <c r="O32" s="288"/>
      <c r="P32" s="288"/>
      <c r="Q32" s="348">
        <v>0</v>
      </c>
      <c r="R32" s="348">
        <v>0</v>
      </c>
      <c r="S32" s="348">
        <v>0</v>
      </c>
      <c r="T32" s="348">
        <v>1</v>
      </c>
      <c r="U32" s="348">
        <v>1</v>
      </c>
      <c r="V32" s="348">
        <v>0</v>
      </c>
      <c r="W32" s="348">
        <v>0</v>
      </c>
      <c r="X32" s="348">
        <v>0</v>
      </c>
      <c r="Y32" s="348">
        <v>0</v>
      </c>
      <c r="Z32" s="348">
        <v>1</v>
      </c>
      <c r="AA32" s="348">
        <v>1</v>
      </c>
      <c r="AB32" s="348">
        <v>0</v>
      </c>
      <c r="AC32" s="348">
        <v>0</v>
      </c>
    </row>
    <row r="33" spans="1:29" ht="15.75" customHeight="1">
      <c r="A33" s="534"/>
      <c r="B33" s="526"/>
      <c r="C33" s="79" t="s">
        <v>34</v>
      </c>
      <c r="D33" s="349">
        <v>2</v>
      </c>
      <c r="E33" s="349">
        <v>2</v>
      </c>
      <c r="F33" s="349">
        <v>0</v>
      </c>
      <c r="G33" s="349">
        <v>36</v>
      </c>
      <c r="H33" s="30"/>
      <c r="I33" s="30"/>
      <c r="J33" s="30"/>
      <c r="K33" s="30"/>
      <c r="L33" s="30"/>
      <c r="M33" s="30"/>
      <c r="N33" s="30"/>
      <c r="O33" s="30"/>
      <c r="P33" s="30"/>
      <c r="Q33" s="349">
        <v>0</v>
      </c>
      <c r="R33" s="349">
        <v>0</v>
      </c>
      <c r="S33" s="349">
        <v>0</v>
      </c>
      <c r="T33" s="349">
        <v>1</v>
      </c>
      <c r="U33" s="349">
        <v>1</v>
      </c>
      <c r="V33" s="349">
        <v>0</v>
      </c>
      <c r="W33" s="349">
        <v>0</v>
      </c>
      <c r="X33" s="349">
        <v>0</v>
      </c>
      <c r="Y33" s="349">
        <v>0</v>
      </c>
      <c r="Z33" s="349">
        <v>1</v>
      </c>
      <c r="AA33" s="349">
        <v>1</v>
      </c>
      <c r="AB33" s="349">
        <v>0</v>
      </c>
      <c r="AC33" s="349">
        <v>0</v>
      </c>
    </row>
    <row r="34" spans="1:29" ht="15.75" customHeight="1">
      <c r="A34" s="535"/>
      <c r="B34" s="526"/>
      <c r="C34" s="79" t="s">
        <v>35</v>
      </c>
      <c r="D34" s="351">
        <v>0</v>
      </c>
      <c r="E34" s="350">
        <v>0</v>
      </c>
      <c r="F34" s="350">
        <v>0</v>
      </c>
      <c r="G34" s="350">
        <v>0</v>
      </c>
      <c r="H34" s="131"/>
      <c r="I34" s="131"/>
      <c r="J34" s="131"/>
      <c r="K34" s="131"/>
      <c r="L34" s="131"/>
      <c r="M34" s="131"/>
      <c r="N34" s="131"/>
      <c r="O34" s="131"/>
      <c r="P34" s="131"/>
      <c r="Q34" s="350">
        <v>0</v>
      </c>
      <c r="R34" s="350">
        <v>0</v>
      </c>
      <c r="S34" s="350">
        <v>0</v>
      </c>
      <c r="T34" s="350">
        <v>0</v>
      </c>
      <c r="U34" s="350">
        <v>0</v>
      </c>
      <c r="V34" s="350">
        <v>0</v>
      </c>
      <c r="W34" s="350">
        <v>0</v>
      </c>
      <c r="X34" s="350">
        <v>0</v>
      </c>
      <c r="Y34" s="350">
        <v>0</v>
      </c>
      <c r="Z34" s="350">
        <v>0</v>
      </c>
      <c r="AA34" s="350">
        <v>0</v>
      </c>
      <c r="AB34" s="350">
        <v>0</v>
      </c>
      <c r="AC34" s="350">
        <v>0</v>
      </c>
    </row>
    <row r="35" spans="1:29" ht="15.75" customHeight="1">
      <c r="A35" s="529" t="s">
        <v>428</v>
      </c>
      <c r="B35" s="522" t="s">
        <v>115</v>
      </c>
      <c r="C35" s="112" t="s">
        <v>116</v>
      </c>
      <c r="D35" s="36">
        <f>D38+D41+'18(續13)'!D5+'18(續13)'!D8+'18(續13)'!D11+'18(續13)'!D14</f>
        <v>228</v>
      </c>
      <c r="E35" s="36">
        <f>E38+E41+'18(續13)'!E5+'18(續13)'!E8+'18(續13)'!E11+'18(續13)'!E14</f>
        <v>228</v>
      </c>
      <c r="F35" s="36">
        <v>0</v>
      </c>
      <c r="G35" s="36">
        <f>(D38*G38+D41*G41+'18(續13)'!D5*'18(續13)'!G5+'18(續13)'!D8*'18(續13)'!G8+'18(續13)'!D11*'18(續13)'!G11+'18(續13)'!D14*'18(續13)'!G14)/'18(續12)'!D35</f>
        <v>29.899122807017545</v>
      </c>
      <c r="H35" s="36">
        <f>H38+H41+'18(續13)'!H5+'18(續13)'!H8+'18(續13)'!H11</f>
        <v>0</v>
      </c>
      <c r="I35" s="36">
        <f>I38+I41+'18(續13)'!I5+'18(續13)'!I8+'18(續13)'!I11</f>
        <v>0</v>
      </c>
      <c r="J35" s="36">
        <f>J38+J41+'18(續13)'!J5+'18(續13)'!J8+'18(續13)'!J11</f>
        <v>0</v>
      </c>
      <c r="K35" s="36">
        <f>K38+K41+'18(續13)'!K5+'18(續13)'!K8+'18(續13)'!K11</f>
        <v>0</v>
      </c>
      <c r="L35" s="36">
        <f>L38+L41+'18(續13)'!L5+'18(續13)'!L8+'18(續13)'!L11</f>
        <v>0</v>
      </c>
      <c r="M35" s="36">
        <f>M38+M41+'18(續13)'!M5+'18(續13)'!M8+'18(續13)'!M11</f>
        <v>0</v>
      </c>
      <c r="N35" s="36">
        <f>N38+N41+'18(續13)'!N5+'18(續13)'!N8+'18(續13)'!N11</f>
        <v>0</v>
      </c>
      <c r="O35" s="36">
        <f>O38+O41+'18(續13)'!O5+'18(續13)'!O8+'18(續13)'!O11</f>
        <v>0</v>
      </c>
      <c r="P35" s="36">
        <f>P38+P41+'18(續13)'!P5+'18(續13)'!P8+'18(續13)'!P11</f>
        <v>0</v>
      </c>
      <c r="Q35" s="36">
        <f>Q38+Q41+'18(續13)'!Q5+'18(續13)'!Q8+'18(續13)'!Q11+'18(續13)'!Q14</f>
        <v>0</v>
      </c>
      <c r="R35" s="36">
        <f>R38+R41+'18(續13)'!R5+'18(續13)'!R8+'18(續13)'!R11+'18(續13)'!R14</f>
        <v>22</v>
      </c>
      <c r="S35" s="36">
        <f>S38+S41+'18(續13)'!S5+'18(續13)'!S8+'18(續13)'!S11+'18(續13)'!S14</f>
        <v>84</v>
      </c>
      <c r="T35" s="36">
        <f>T38+T41+'18(續13)'!T5+'18(續13)'!T8+'18(續13)'!T11+'18(續13)'!T14</f>
        <v>78</v>
      </c>
      <c r="U35" s="36">
        <f>U38+U41+'18(續13)'!U5+'18(續13)'!U8+'18(續13)'!U11+'18(續13)'!U14</f>
        <v>35</v>
      </c>
      <c r="V35" s="36">
        <f>V38+V41+'18(續13)'!V5+'18(續13)'!V8+'18(續13)'!V11+'18(續13)'!V14</f>
        <v>8</v>
      </c>
      <c r="W35" s="36">
        <f>W38+W41+'18(續13)'!W5+'18(續13)'!W8+'18(續13)'!W11+'18(續13)'!W14</f>
        <v>1</v>
      </c>
      <c r="X35" s="36">
        <f>X38+X41+'18(續13)'!X5+'18(續13)'!X8+'18(續13)'!X11+'18(續13)'!X14</f>
        <v>0</v>
      </c>
      <c r="Y35" s="36">
        <f>Y38+Y41+'18(續13)'!Y5+'18(續13)'!Y8+'18(續13)'!Y11+'18(續13)'!Y14</f>
        <v>0</v>
      </c>
      <c r="Z35" s="36">
        <f>Z38+Z41+'18(續13)'!Z5+'18(續13)'!Z8+'18(續13)'!Z11+'18(續13)'!Z14</f>
        <v>16</v>
      </c>
      <c r="AA35" s="36">
        <f>AA38+AA41+'18(續13)'!AA5+'18(續13)'!AA8+'18(續13)'!AA11+'18(續13)'!AA14</f>
        <v>205</v>
      </c>
      <c r="AB35" s="36">
        <f>AB38+AB41+'18(續13)'!AB5+'18(續13)'!AB8+'18(續13)'!AB11+'18(續13)'!AB14</f>
        <v>7</v>
      </c>
      <c r="AC35" s="36">
        <f>AC38+AC41+'18(續13)'!AC5+'18(續13)'!AC8+'18(續13)'!AC11+'18(續13)'!AC14</f>
        <v>0</v>
      </c>
    </row>
    <row r="36" spans="1:29" ht="15.75" customHeight="1">
      <c r="A36" s="530"/>
      <c r="B36" s="526"/>
      <c r="C36" s="79" t="s">
        <v>34</v>
      </c>
      <c r="D36" s="6">
        <f>D39+D42+'18(續13)'!D6+'18(續13)'!D9+'18(續13)'!D12+'18(續13)'!D15</f>
        <v>25</v>
      </c>
      <c r="E36" s="6">
        <f>E39+E42+'18(續13)'!E6+'18(續13)'!E9+'18(續13)'!E12+'18(續13)'!E15</f>
        <v>25</v>
      </c>
      <c r="F36" s="38">
        <v>0</v>
      </c>
      <c r="G36" s="6">
        <f>(D39*G39+D42*G42+'18(續13)'!D6*'18(續13)'!G6+'18(續13)'!D9*'18(續13)'!G9+'18(續13)'!D12*'18(續13)'!G12+'18(續13)'!D15*'18(續13)'!G15)/'18(續12)'!D36</f>
        <v>30.12</v>
      </c>
      <c r="H36" s="6">
        <f>H39+H42+'18(續13)'!H6+'18(續13)'!H9+'18(續13)'!H12</f>
        <v>0</v>
      </c>
      <c r="I36" s="6">
        <f>I39+I42+'18(續13)'!I6+'18(續13)'!I9+'18(續13)'!I12</f>
        <v>0</v>
      </c>
      <c r="J36" s="6">
        <f>J39+J42+'18(續13)'!J6+'18(續13)'!J9+'18(續13)'!J12</f>
        <v>0</v>
      </c>
      <c r="K36" s="6">
        <f>K39+K42+'18(續13)'!K6+'18(續13)'!K9+'18(續13)'!K12</f>
        <v>0</v>
      </c>
      <c r="L36" s="6">
        <f>L39+L42+'18(續13)'!L6+'18(續13)'!L9+'18(續13)'!L12</f>
        <v>0</v>
      </c>
      <c r="M36" s="6">
        <f>M39+M42+'18(續13)'!M6+'18(續13)'!M9+'18(續13)'!M12</f>
        <v>0</v>
      </c>
      <c r="N36" s="6">
        <f>N39+N42+'18(續13)'!N6+'18(續13)'!N9+'18(續13)'!N12</f>
        <v>0</v>
      </c>
      <c r="O36" s="6">
        <f>O39+O42+'18(續13)'!O6+'18(續13)'!O9+'18(續13)'!O12</f>
        <v>0</v>
      </c>
      <c r="P36" s="6">
        <f>P39+P42+'18(續13)'!P6+'18(續13)'!P9+'18(續13)'!P12</f>
        <v>0</v>
      </c>
      <c r="Q36" s="6">
        <f>Q39+Q42+'18(續13)'!Q6+'18(續13)'!Q9+'18(續13)'!Q12+'18(續13)'!Q15</f>
        <v>0</v>
      </c>
      <c r="R36" s="6">
        <f>R39+R42+'18(續13)'!R6+'18(續13)'!R9+'18(續13)'!R12+'18(續13)'!R15</f>
        <v>2</v>
      </c>
      <c r="S36" s="6">
        <f>S39+S42+'18(續13)'!S6+'18(續13)'!S9+'18(續13)'!S12+'18(續13)'!S15</f>
        <v>10</v>
      </c>
      <c r="T36" s="6">
        <f>T39+T42+'18(續13)'!T6+'18(續13)'!T9+'18(續13)'!T12+'18(續13)'!T15</f>
        <v>9</v>
      </c>
      <c r="U36" s="6">
        <f>U39+U42+'18(續13)'!U6+'18(續13)'!U9+'18(續13)'!U12+'18(續13)'!U15</f>
        <v>2</v>
      </c>
      <c r="V36" s="6">
        <f>V39+V42+'18(續13)'!V6+'18(續13)'!V9+'18(續13)'!V12+'18(續13)'!V15</f>
        <v>2</v>
      </c>
      <c r="W36" s="6">
        <f>W39+W42+'18(續13)'!W6+'18(續13)'!W9+'18(續13)'!W12+'18(續13)'!W15</f>
        <v>0</v>
      </c>
      <c r="X36" s="6">
        <f>X39+X42+'18(續13)'!X6+'18(續13)'!X9+'18(續13)'!X12+'18(續13)'!X15</f>
        <v>0</v>
      </c>
      <c r="Y36" s="6">
        <f>Y39+Y42+'18(續13)'!Y6+'18(續13)'!Y9+'18(續13)'!Y12+'18(續13)'!Y15</f>
        <v>0</v>
      </c>
      <c r="Z36" s="6">
        <f>Z39+Z42+'18(續13)'!Z6+'18(續13)'!Z9+'18(續13)'!Z12+'18(續13)'!Z15</f>
        <v>2</v>
      </c>
      <c r="AA36" s="6">
        <f>AA39+AA42+'18(續13)'!AA6+'18(續13)'!AA9+'18(續13)'!AA12+'18(續13)'!AA15</f>
        <v>22</v>
      </c>
      <c r="AB36" s="6">
        <f>AB39+AB42+'18(續13)'!AB6+'18(續13)'!AB9+'18(續13)'!AB12+'18(續13)'!AB15</f>
        <v>1</v>
      </c>
      <c r="AC36" s="6">
        <f>AC39+AC42+'18(續13)'!AC6+'18(續13)'!AC9+'18(續13)'!AC12+'18(續13)'!AC15</f>
        <v>0</v>
      </c>
    </row>
    <row r="37" spans="1:29" ht="15.75" customHeight="1">
      <c r="A37" s="530"/>
      <c r="B37" s="526"/>
      <c r="C37" s="79" t="s">
        <v>35</v>
      </c>
      <c r="D37" s="6">
        <f>D40+D43+'18(續13)'!D7+'18(續13)'!D10+'18(續13)'!D13+'18(續13)'!D16</f>
        <v>203</v>
      </c>
      <c r="E37" s="6">
        <f>E40+E43+'18(續13)'!E7+'18(續13)'!E10+'18(續13)'!E13+'18(續13)'!E16</f>
        <v>203</v>
      </c>
      <c r="F37" s="38">
        <v>0</v>
      </c>
      <c r="G37" s="6">
        <f>(D40*G40+D43*G43+'18(續13)'!D7*'18(續13)'!G7+'18(續13)'!D10*'18(續13)'!G10+'18(續13)'!D13*'18(續13)'!G13+'18(續13)'!D16*'18(續13)'!G16)/'18(續12)'!D37</f>
        <v>29.886699507389164</v>
      </c>
      <c r="H37" s="6">
        <f>H40+H43+'18(續13)'!H7+'18(續13)'!H10+'18(續13)'!H13</f>
        <v>0</v>
      </c>
      <c r="I37" s="6">
        <f>I40+I43+'18(續13)'!I7+'18(續13)'!I10+'18(續13)'!I13</f>
        <v>0</v>
      </c>
      <c r="J37" s="6">
        <f>J40+J43+'18(續13)'!J7+'18(續13)'!J10+'18(續13)'!J13</f>
        <v>0</v>
      </c>
      <c r="K37" s="6">
        <f>K40+K43+'18(續13)'!K7+'18(續13)'!K10+'18(續13)'!K13</f>
        <v>0</v>
      </c>
      <c r="L37" s="6">
        <f>L40+L43+'18(續13)'!L7+'18(續13)'!L10+'18(續13)'!L13</f>
        <v>0</v>
      </c>
      <c r="M37" s="6">
        <f>M40+M43+'18(續13)'!M7+'18(續13)'!M10+'18(續13)'!M13</f>
        <v>0</v>
      </c>
      <c r="N37" s="6">
        <f>N40+N43+'18(續13)'!N7+'18(續13)'!N10+'18(續13)'!N13</f>
        <v>0</v>
      </c>
      <c r="O37" s="6">
        <f>O40+O43+'18(續13)'!O7+'18(續13)'!O10+'18(續13)'!O13</f>
        <v>0</v>
      </c>
      <c r="P37" s="6">
        <f>P40+P43+'18(續13)'!P7+'18(續13)'!P10+'18(續13)'!P13</f>
        <v>0</v>
      </c>
      <c r="Q37" s="6">
        <f>Q40+Q43+'18(續13)'!Q7+'18(續13)'!Q10+'18(續13)'!Q13+'18(續13)'!Q16</f>
        <v>0</v>
      </c>
      <c r="R37" s="6">
        <f>R40+R43+'18(續13)'!R7+'18(續13)'!R10+'18(續13)'!R13+'18(續13)'!R16</f>
        <v>20</v>
      </c>
      <c r="S37" s="6">
        <f>S40+S43+'18(續13)'!S7+'18(續13)'!S10+'18(續13)'!S13+'18(續13)'!S16</f>
        <v>74</v>
      </c>
      <c r="T37" s="6">
        <f>T40+T43+'18(續13)'!T7+'18(續13)'!T10+'18(續13)'!T13+'18(續13)'!T16</f>
        <v>69</v>
      </c>
      <c r="U37" s="6">
        <f>U40+U43+'18(續13)'!U7+'18(續13)'!U10+'18(續13)'!U13+'18(續13)'!U16</f>
        <v>33</v>
      </c>
      <c r="V37" s="6">
        <f>V40+V43+'18(續13)'!V7+'18(續13)'!V10+'18(續13)'!V13+'18(續13)'!V16</f>
        <v>6</v>
      </c>
      <c r="W37" s="6">
        <f>W40+W43+'18(續13)'!W7+'18(續13)'!W10+'18(續13)'!W13+'18(續13)'!W16</f>
        <v>1</v>
      </c>
      <c r="X37" s="6">
        <f>X40+X43+'18(續13)'!X7+'18(續13)'!X10+'18(續13)'!X13+'18(續13)'!X16</f>
        <v>0</v>
      </c>
      <c r="Y37" s="6">
        <f>Y40+Y43+'18(續13)'!Y7+'18(續13)'!Y10+'18(續13)'!Y13+'18(續13)'!Y16</f>
        <v>0</v>
      </c>
      <c r="Z37" s="6">
        <f>Z40+Z43+'18(續13)'!Z7+'18(續13)'!Z10+'18(續13)'!Z13+'18(續13)'!Z16</f>
        <v>14</v>
      </c>
      <c r="AA37" s="6">
        <f>AA40+AA43+'18(續13)'!AA7+'18(續13)'!AA10+'18(續13)'!AA13+'18(續13)'!AA16</f>
        <v>183</v>
      </c>
      <c r="AB37" s="6">
        <f>AB40+AB43+'18(續13)'!AB7+'18(續13)'!AB10+'18(續13)'!AB13+'18(續13)'!AB16</f>
        <v>6</v>
      </c>
      <c r="AC37" s="6">
        <f>AC40+AC43+'18(續13)'!AC7+'18(續13)'!AC10+'18(續13)'!AC13+'18(續13)'!AC16</f>
        <v>0</v>
      </c>
    </row>
    <row r="38" spans="1:29" ht="15.75" customHeight="1">
      <c r="A38" s="530"/>
      <c r="B38" s="506" t="s">
        <v>395</v>
      </c>
      <c r="C38" s="112" t="s">
        <v>116</v>
      </c>
      <c r="D38" s="36">
        <v>104</v>
      </c>
      <c r="E38" s="36">
        <v>104</v>
      </c>
      <c r="F38" s="36">
        <v>0</v>
      </c>
      <c r="G38" s="36">
        <v>29</v>
      </c>
      <c r="H38" s="36"/>
      <c r="I38" s="36"/>
      <c r="J38" s="36"/>
      <c r="K38" s="36"/>
      <c r="L38" s="36"/>
      <c r="M38" s="36"/>
      <c r="N38" s="36"/>
      <c r="O38" s="36"/>
      <c r="P38" s="36"/>
      <c r="Q38" s="36">
        <v>0</v>
      </c>
      <c r="R38" s="36">
        <v>14</v>
      </c>
      <c r="S38" s="36">
        <v>38</v>
      </c>
      <c r="T38" s="36">
        <v>37</v>
      </c>
      <c r="U38" s="36">
        <v>13</v>
      </c>
      <c r="V38" s="36">
        <v>2</v>
      </c>
      <c r="W38" s="36">
        <v>0</v>
      </c>
      <c r="X38" s="36">
        <v>0</v>
      </c>
      <c r="Y38" s="36">
        <v>0</v>
      </c>
      <c r="Z38" s="36">
        <v>0</v>
      </c>
      <c r="AA38" s="36">
        <v>100</v>
      </c>
      <c r="AB38" s="36">
        <v>4</v>
      </c>
      <c r="AC38" s="36">
        <v>0</v>
      </c>
    </row>
    <row r="39" spans="1:29" ht="15.75" customHeight="1">
      <c r="A39" s="534" t="s">
        <v>398</v>
      </c>
      <c r="B39" s="506"/>
      <c r="C39" s="79" t="s">
        <v>34</v>
      </c>
      <c r="D39" s="30">
        <v>8</v>
      </c>
      <c r="E39" s="30">
        <v>8</v>
      </c>
      <c r="F39" s="30">
        <v>0</v>
      </c>
      <c r="G39" s="30">
        <v>29</v>
      </c>
      <c r="H39" s="30"/>
      <c r="I39" s="30"/>
      <c r="J39" s="30"/>
      <c r="K39" s="30"/>
      <c r="L39" s="30"/>
      <c r="M39" s="30"/>
      <c r="N39" s="30"/>
      <c r="O39" s="30"/>
      <c r="P39" s="30"/>
      <c r="Q39" s="30">
        <v>0</v>
      </c>
      <c r="R39" s="30">
        <v>1</v>
      </c>
      <c r="S39" s="30">
        <v>3</v>
      </c>
      <c r="T39" s="30">
        <v>3</v>
      </c>
      <c r="U39" s="30">
        <v>1</v>
      </c>
      <c r="V39" s="30">
        <v>0</v>
      </c>
      <c r="W39" s="30">
        <v>0</v>
      </c>
      <c r="X39" s="30">
        <v>0</v>
      </c>
      <c r="Y39" s="30">
        <v>0</v>
      </c>
      <c r="Z39" s="30">
        <v>0</v>
      </c>
      <c r="AA39" s="30">
        <v>7</v>
      </c>
      <c r="AB39" s="30">
        <v>1</v>
      </c>
      <c r="AC39" s="30">
        <v>0</v>
      </c>
    </row>
    <row r="40" spans="1:29" ht="15.75" customHeight="1">
      <c r="A40" s="534"/>
      <c r="B40" s="506"/>
      <c r="C40" s="79" t="s">
        <v>35</v>
      </c>
      <c r="D40" s="30">
        <v>96</v>
      </c>
      <c r="E40" s="30">
        <v>96</v>
      </c>
      <c r="F40" s="30">
        <v>0</v>
      </c>
      <c r="G40" s="30">
        <v>29</v>
      </c>
      <c r="H40" s="30"/>
      <c r="I40" s="30"/>
      <c r="J40" s="30"/>
      <c r="K40" s="30"/>
      <c r="L40" s="30"/>
      <c r="M40" s="30"/>
      <c r="N40" s="30"/>
      <c r="O40" s="30"/>
      <c r="P40" s="30"/>
      <c r="Q40" s="30">
        <v>0</v>
      </c>
      <c r="R40" s="30">
        <v>13</v>
      </c>
      <c r="S40" s="30">
        <v>35</v>
      </c>
      <c r="T40" s="30">
        <v>34</v>
      </c>
      <c r="U40" s="30">
        <v>12</v>
      </c>
      <c r="V40" s="30">
        <v>2</v>
      </c>
      <c r="W40" s="30">
        <v>0</v>
      </c>
      <c r="X40" s="30">
        <v>0</v>
      </c>
      <c r="Y40" s="30">
        <v>0</v>
      </c>
      <c r="Z40" s="30">
        <v>0</v>
      </c>
      <c r="AA40" s="30">
        <v>93</v>
      </c>
      <c r="AB40" s="30">
        <v>3</v>
      </c>
      <c r="AC40" s="30">
        <v>0</v>
      </c>
    </row>
    <row r="41" spans="1:29" ht="15.75" customHeight="1">
      <c r="A41" s="534"/>
      <c r="B41" s="526" t="s">
        <v>199</v>
      </c>
      <c r="C41" s="112" t="s">
        <v>116</v>
      </c>
      <c r="D41" s="36">
        <v>4</v>
      </c>
      <c r="E41" s="36">
        <v>4</v>
      </c>
      <c r="F41" s="36">
        <v>0</v>
      </c>
      <c r="G41" s="36">
        <v>29</v>
      </c>
      <c r="H41" s="36"/>
      <c r="I41" s="36"/>
      <c r="J41" s="36"/>
      <c r="K41" s="36"/>
      <c r="L41" s="36"/>
      <c r="M41" s="36"/>
      <c r="N41" s="36"/>
      <c r="O41" s="36"/>
      <c r="P41" s="36"/>
      <c r="Q41" s="36">
        <v>0</v>
      </c>
      <c r="R41" s="36">
        <v>0</v>
      </c>
      <c r="S41" s="36">
        <v>2</v>
      </c>
      <c r="T41" s="36">
        <v>2</v>
      </c>
      <c r="U41" s="36">
        <v>0</v>
      </c>
      <c r="V41" s="36">
        <v>0</v>
      </c>
      <c r="W41" s="36">
        <v>0</v>
      </c>
      <c r="X41" s="36">
        <v>0</v>
      </c>
      <c r="Y41" s="36">
        <v>0</v>
      </c>
      <c r="Z41" s="36">
        <v>0</v>
      </c>
      <c r="AA41" s="36">
        <v>4</v>
      </c>
      <c r="AB41" s="36">
        <v>0</v>
      </c>
      <c r="AC41" s="36">
        <v>0</v>
      </c>
    </row>
    <row r="42" spans="1:29" ht="15.75" customHeight="1">
      <c r="A42" s="534"/>
      <c r="B42" s="526"/>
      <c r="C42" s="79" t="s">
        <v>34</v>
      </c>
      <c r="D42" s="30">
        <v>1</v>
      </c>
      <c r="E42" s="30">
        <v>1</v>
      </c>
      <c r="F42" s="30">
        <v>0</v>
      </c>
      <c r="G42" s="30">
        <v>31</v>
      </c>
      <c r="H42" s="30"/>
      <c r="I42" s="30"/>
      <c r="J42" s="30"/>
      <c r="K42" s="30"/>
      <c r="L42" s="30"/>
      <c r="M42" s="30"/>
      <c r="N42" s="30"/>
      <c r="O42" s="30"/>
      <c r="P42" s="30"/>
      <c r="Q42" s="30">
        <v>0</v>
      </c>
      <c r="R42" s="30">
        <v>0</v>
      </c>
      <c r="S42" s="30">
        <v>0</v>
      </c>
      <c r="T42" s="30">
        <v>1</v>
      </c>
      <c r="U42" s="30">
        <v>0</v>
      </c>
      <c r="V42" s="30">
        <v>0</v>
      </c>
      <c r="W42" s="30">
        <v>0</v>
      </c>
      <c r="X42" s="30">
        <v>0</v>
      </c>
      <c r="Y42" s="30">
        <v>0</v>
      </c>
      <c r="Z42" s="30">
        <v>0</v>
      </c>
      <c r="AA42" s="30">
        <v>1</v>
      </c>
      <c r="AB42" s="30">
        <v>0</v>
      </c>
      <c r="AC42" s="30">
        <v>0</v>
      </c>
    </row>
    <row r="43" spans="1:29" ht="15.75" customHeight="1">
      <c r="A43" s="535"/>
      <c r="B43" s="526"/>
      <c r="C43" s="79" t="s">
        <v>35</v>
      </c>
      <c r="D43" s="30">
        <v>3</v>
      </c>
      <c r="E43" s="30">
        <v>3</v>
      </c>
      <c r="F43" s="30">
        <v>0</v>
      </c>
      <c r="G43" s="30">
        <v>28</v>
      </c>
      <c r="H43" s="30"/>
      <c r="I43" s="30"/>
      <c r="J43" s="30"/>
      <c r="K43" s="30"/>
      <c r="L43" s="30"/>
      <c r="M43" s="30"/>
      <c r="N43" s="30"/>
      <c r="O43" s="30"/>
      <c r="P43" s="30"/>
      <c r="Q43" s="30">
        <v>0</v>
      </c>
      <c r="R43" s="30">
        <v>0</v>
      </c>
      <c r="S43" s="30">
        <v>2</v>
      </c>
      <c r="T43" s="30">
        <v>1</v>
      </c>
      <c r="U43" s="30">
        <v>0</v>
      </c>
      <c r="V43" s="30">
        <v>0</v>
      </c>
      <c r="W43" s="30">
        <v>0</v>
      </c>
      <c r="X43" s="30">
        <v>0</v>
      </c>
      <c r="Y43" s="30">
        <v>0</v>
      </c>
      <c r="Z43" s="30">
        <v>0</v>
      </c>
      <c r="AA43" s="30">
        <v>3</v>
      </c>
      <c r="AB43" s="30">
        <v>0</v>
      </c>
      <c r="AC43" s="30">
        <v>0</v>
      </c>
    </row>
    <row r="49" spans="1:29" ht="15.75">
      <c r="A49" s="467" t="str">
        <f>"-"&amp;Sheet1!B12&amp;"-"</f>
        <v>-90-</v>
      </c>
      <c r="B49" s="467"/>
      <c r="C49" s="467"/>
      <c r="D49" s="467"/>
      <c r="E49" s="467"/>
      <c r="F49" s="467"/>
      <c r="G49" s="467"/>
      <c r="H49" s="467"/>
      <c r="I49" s="467"/>
      <c r="J49" s="467"/>
      <c r="K49" s="467"/>
      <c r="L49" s="467"/>
      <c r="M49" s="467"/>
      <c r="N49" s="467"/>
      <c r="O49" s="467"/>
      <c r="P49" s="467"/>
      <c r="Q49" s="467"/>
      <c r="R49" s="467"/>
      <c r="S49" s="467"/>
      <c r="T49" s="467" t="str">
        <f>"-"&amp;Sheet1!C12&amp;"-"</f>
        <v>-91-</v>
      </c>
      <c r="U49" s="467"/>
      <c r="V49" s="467"/>
      <c r="W49" s="467"/>
      <c r="X49" s="467"/>
      <c r="Y49" s="467"/>
      <c r="Z49" s="467"/>
      <c r="AA49" s="467"/>
      <c r="AB49" s="467"/>
      <c r="AC49" s="467"/>
    </row>
  </sheetData>
  <sheetProtection/>
  <mergeCells count="30">
    <mergeCell ref="B41:B43"/>
    <mergeCell ref="A1:S1"/>
    <mergeCell ref="B5:B7"/>
    <mergeCell ref="A5:A19"/>
    <mergeCell ref="A35:A38"/>
    <mergeCell ref="A20:A34"/>
    <mergeCell ref="B20:B22"/>
    <mergeCell ref="B23:B25"/>
    <mergeCell ref="B17:B19"/>
    <mergeCell ref="B26:B28"/>
    <mergeCell ref="B14:B16"/>
    <mergeCell ref="T1:AC1"/>
    <mergeCell ref="A2:R2"/>
    <mergeCell ref="T2:Z2"/>
    <mergeCell ref="A3:C4"/>
    <mergeCell ref="D3:F3"/>
    <mergeCell ref="Q3:S3"/>
    <mergeCell ref="T3:Y3"/>
    <mergeCell ref="Z3:AC3"/>
    <mergeCell ref="AB2:AC2"/>
    <mergeCell ref="B29:B31"/>
    <mergeCell ref="A49:S49"/>
    <mergeCell ref="T49:AC49"/>
    <mergeCell ref="G3:G4"/>
    <mergeCell ref="B32:B34"/>
    <mergeCell ref="B35:B37"/>
    <mergeCell ref="B8:B10"/>
    <mergeCell ref="B11:B13"/>
    <mergeCell ref="A39:A43"/>
    <mergeCell ref="B38:B40"/>
  </mergeCells>
  <printOptions/>
  <pageMargins left="0.7086614173228347" right="0.7086614173228347" top="0.7480314960629921" bottom="0.7480314960629921" header="0.31496062992125984" footer="0.31496062992125984"/>
  <pageSetup fitToWidth="2" horizontalDpi="600" verticalDpi="600" orientation="portrait" pageOrder="overThenDown" paperSize="8" scale="130" r:id="rId1"/>
  <colBreaks count="1" manualBreakCount="1">
    <brk id="19" max="65535" man="1"/>
  </colBreaks>
</worksheet>
</file>

<file path=xl/worksheets/sheet27.xml><?xml version="1.0" encoding="utf-8"?>
<worksheet xmlns="http://schemas.openxmlformats.org/spreadsheetml/2006/main" xmlns:r="http://schemas.openxmlformats.org/officeDocument/2006/relationships">
  <dimension ref="A1:AW52"/>
  <sheetViews>
    <sheetView view="pageBreakPreview" zoomScale="60" zoomScaleNormal="70" workbookViewId="0" topLeftCell="A1">
      <selection activeCell="A1" sqref="A1:AC1"/>
    </sheetView>
  </sheetViews>
  <sheetFormatPr defaultColWidth="9.00390625" defaultRowHeight="16.5"/>
  <cols>
    <col min="1" max="1" width="7.50390625" style="18" customWidth="1"/>
    <col min="2" max="2" width="9.25390625" style="18" customWidth="1"/>
    <col min="3" max="3" width="12.50390625" style="18" customWidth="1"/>
    <col min="4" max="4" width="10.125" style="18" customWidth="1"/>
    <col min="5" max="5" width="10.625" style="18" customWidth="1"/>
    <col min="6" max="6" width="12.125" style="18" customWidth="1"/>
    <col min="7" max="7" width="7.75390625" style="18" customWidth="1"/>
    <col min="8" max="8" width="8.25390625" style="18" hidden="1" customWidth="1"/>
    <col min="9" max="9" width="7.625" style="18" hidden="1" customWidth="1"/>
    <col min="10" max="16" width="8.00390625" style="18" hidden="1" customWidth="1"/>
    <col min="17" max="25" width="9.125" style="18" customWidth="1"/>
    <col min="26" max="27" width="9.625" style="18" customWidth="1"/>
    <col min="28" max="29" width="10.125" style="18" customWidth="1"/>
    <col min="30" max="16384" width="9.00390625" style="18" customWidth="1"/>
  </cols>
  <sheetData>
    <row r="1" spans="1:38" s="22" customFormat="1" ht="19.5" customHeight="1">
      <c r="A1" s="501" t="s">
        <v>538</v>
      </c>
      <c r="B1" s="501"/>
      <c r="C1" s="501"/>
      <c r="D1" s="501"/>
      <c r="E1" s="501"/>
      <c r="F1" s="501"/>
      <c r="G1" s="501"/>
      <c r="H1" s="501"/>
      <c r="I1" s="501"/>
      <c r="J1" s="501"/>
      <c r="K1" s="501"/>
      <c r="L1" s="501"/>
      <c r="M1" s="501"/>
      <c r="N1" s="501"/>
      <c r="O1" s="501"/>
      <c r="P1" s="501"/>
      <c r="Q1" s="501"/>
      <c r="R1" s="501"/>
      <c r="S1" s="501"/>
      <c r="T1" s="502" t="s">
        <v>539</v>
      </c>
      <c r="U1" s="502"/>
      <c r="V1" s="502"/>
      <c r="W1" s="502"/>
      <c r="X1" s="502"/>
      <c r="Y1" s="502"/>
      <c r="Z1" s="502"/>
      <c r="AA1" s="502"/>
      <c r="AB1" s="502"/>
      <c r="AC1" s="502"/>
      <c r="AD1" s="141"/>
      <c r="AE1" s="141"/>
      <c r="AF1" s="141"/>
      <c r="AG1" s="141"/>
      <c r="AH1" s="141"/>
      <c r="AI1" s="141"/>
      <c r="AJ1" s="141"/>
      <c r="AK1" s="141"/>
      <c r="AL1" s="141"/>
    </row>
    <row r="2" spans="1:29" ht="15.75" customHeight="1">
      <c r="A2" s="473" t="s">
        <v>556</v>
      </c>
      <c r="B2" s="473"/>
      <c r="C2" s="473"/>
      <c r="D2" s="473"/>
      <c r="E2" s="473"/>
      <c r="F2" s="473"/>
      <c r="G2" s="473"/>
      <c r="H2" s="473"/>
      <c r="I2" s="473"/>
      <c r="J2" s="473"/>
      <c r="K2" s="473"/>
      <c r="L2" s="473"/>
      <c r="M2" s="473"/>
      <c r="N2" s="473"/>
      <c r="O2" s="473"/>
      <c r="P2" s="473"/>
      <c r="Q2" s="473"/>
      <c r="R2" s="473"/>
      <c r="S2" s="142" t="s">
        <v>185</v>
      </c>
      <c r="T2" s="518" t="s">
        <v>557</v>
      </c>
      <c r="U2" s="518"/>
      <c r="V2" s="518"/>
      <c r="W2" s="518"/>
      <c r="X2" s="518"/>
      <c r="Y2" s="518"/>
      <c r="Z2" s="518"/>
      <c r="AA2" s="141"/>
      <c r="AB2" s="519" t="s">
        <v>497</v>
      </c>
      <c r="AC2" s="519"/>
    </row>
    <row r="3" spans="1:29" s="57" customFormat="1" ht="35.25" customHeight="1">
      <c r="A3" s="508"/>
      <c r="B3" s="509"/>
      <c r="C3" s="510"/>
      <c r="D3" s="490" t="s">
        <v>4</v>
      </c>
      <c r="E3" s="491"/>
      <c r="F3" s="492"/>
      <c r="G3" s="493" t="s">
        <v>100</v>
      </c>
      <c r="H3" s="108"/>
      <c r="I3" s="108"/>
      <c r="J3" s="108"/>
      <c r="K3" s="108"/>
      <c r="L3" s="108"/>
      <c r="M3" s="108"/>
      <c r="N3" s="108"/>
      <c r="O3" s="108"/>
      <c r="P3" s="108" t="s">
        <v>99</v>
      </c>
      <c r="Q3" s="490" t="s">
        <v>259</v>
      </c>
      <c r="R3" s="505"/>
      <c r="S3" s="505"/>
      <c r="T3" s="505" t="s">
        <v>258</v>
      </c>
      <c r="U3" s="505"/>
      <c r="V3" s="505"/>
      <c r="W3" s="505"/>
      <c r="X3" s="505"/>
      <c r="Y3" s="506"/>
      <c r="Z3" s="507" t="s">
        <v>222</v>
      </c>
      <c r="AA3" s="505"/>
      <c r="AB3" s="505"/>
      <c r="AC3" s="505"/>
    </row>
    <row r="4" spans="1:49" s="202" customFormat="1" ht="61.5" customHeight="1">
      <c r="A4" s="511"/>
      <c r="B4" s="511"/>
      <c r="C4" s="512"/>
      <c r="D4" s="108" t="s">
        <v>225</v>
      </c>
      <c r="E4" s="108" t="s">
        <v>223</v>
      </c>
      <c r="F4" s="108" t="s">
        <v>224</v>
      </c>
      <c r="G4" s="494"/>
      <c r="H4" s="108" t="s">
        <v>101</v>
      </c>
      <c r="I4" s="108" t="s">
        <v>102</v>
      </c>
      <c r="J4" s="104" t="s">
        <v>103</v>
      </c>
      <c r="K4" s="104" t="s">
        <v>104</v>
      </c>
      <c r="L4" s="108" t="s">
        <v>105</v>
      </c>
      <c r="M4" s="108" t="s">
        <v>106</v>
      </c>
      <c r="N4" s="108" t="s">
        <v>107</v>
      </c>
      <c r="O4" s="108" t="s">
        <v>108</v>
      </c>
      <c r="P4" s="109" t="s">
        <v>109</v>
      </c>
      <c r="Q4" s="71" t="s">
        <v>66</v>
      </c>
      <c r="R4" s="71" t="s">
        <v>67</v>
      </c>
      <c r="S4" s="71" t="s">
        <v>68</v>
      </c>
      <c r="T4" s="33" t="s">
        <v>69</v>
      </c>
      <c r="U4" s="33" t="s">
        <v>70</v>
      </c>
      <c r="V4" s="71" t="s">
        <v>71</v>
      </c>
      <c r="W4" s="71" t="s">
        <v>72</v>
      </c>
      <c r="X4" s="71" t="s">
        <v>73</v>
      </c>
      <c r="Y4" s="71" t="s">
        <v>444</v>
      </c>
      <c r="Z4" s="69" t="s">
        <v>492</v>
      </c>
      <c r="AA4" s="68" t="s">
        <v>495</v>
      </c>
      <c r="AB4" s="68" t="s">
        <v>494</v>
      </c>
      <c r="AC4" s="32" t="s">
        <v>493</v>
      </c>
      <c r="AD4" s="211"/>
      <c r="AE4" s="211"/>
      <c r="AF4" s="211"/>
      <c r="AG4" s="211"/>
      <c r="AH4" s="211"/>
      <c r="AI4" s="211"/>
      <c r="AJ4" s="211"/>
      <c r="AK4" s="211"/>
      <c r="AL4" s="211"/>
      <c r="AM4" s="211"/>
      <c r="AN4" s="211"/>
      <c r="AO4" s="211"/>
      <c r="AP4" s="211"/>
      <c r="AQ4" s="211"/>
      <c r="AR4" s="211"/>
      <c r="AS4" s="211"/>
      <c r="AT4" s="211"/>
      <c r="AU4" s="211"/>
      <c r="AV4" s="211"/>
      <c r="AW4" s="211"/>
    </row>
    <row r="5" spans="1:45" s="59" customFormat="1" ht="14.25" customHeight="1">
      <c r="A5" s="529" t="s">
        <v>428</v>
      </c>
      <c r="B5" s="526" t="s">
        <v>201</v>
      </c>
      <c r="C5" s="112" t="s">
        <v>116</v>
      </c>
      <c r="D5" s="37">
        <v>37</v>
      </c>
      <c r="E5" s="37">
        <v>37</v>
      </c>
      <c r="F5" s="37">
        <v>0</v>
      </c>
      <c r="G5" s="37">
        <v>31</v>
      </c>
      <c r="H5" s="37"/>
      <c r="I5" s="37"/>
      <c r="J5" s="37"/>
      <c r="K5" s="37"/>
      <c r="L5" s="37"/>
      <c r="M5" s="37"/>
      <c r="N5" s="37"/>
      <c r="O5" s="37"/>
      <c r="P5" s="37"/>
      <c r="Q5" s="37">
        <v>0</v>
      </c>
      <c r="R5" s="37">
        <v>4</v>
      </c>
      <c r="S5" s="37">
        <v>11</v>
      </c>
      <c r="T5" s="37">
        <v>14</v>
      </c>
      <c r="U5" s="36">
        <v>4</v>
      </c>
      <c r="V5" s="36">
        <v>4</v>
      </c>
      <c r="W5" s="36">
        <v>0</v>
      </c>
      <c r="X5" s="36">
        <v>0</v>
      </c>
      <c r="Y5" s="36">
        <v>0</v>
      </c>
      <c r="Z5" s="36">
        <v>3</v>
      </c>
      <c r="AA5" s="36">
        <v>33</v>
      </c>
      <c r="AB5" s="36">
        <v>1</v>
      </c>
      <c r="AC5" s="36">
        <v>0</v>
      </c>
      <c r="AD5" s="15"/>
      <c r="AE5" s="15"/>
      <c r="AF5" s="15"/>
      <c r="AG5" s="15"/>
      <c r="AH5" s="15"/>
      <c r="AI5" s="15"/>
      <c r="AJ5" s="15"/>
      <c r="AK5" s="15"/>
      <c r="AL5" s="15"/>
      <c r="AM5" s="15"/>
      <c r="AN5" s="15"/>
      <c r="AO5" s="15"/>
      <c r="AP5" s="15"/>
      <c r="AQ5" s="15"/>
      <c r="AR5" s="15"/>
      <c r="AS5" s="15"/>
    </row>
    <row r="6" spans="1:45" s="59" customFormat="1" ht="14.25" customHeight="1">
      <c r="A6" s="530"/>
      <c r="B6" s="526"/>
      <c r="C6" s="79" t="s">
        <v>34</v>
      </c>
      <c r="D6" s="6">
        <v>5</v>
      </c>
      <c r="E6" s="6">
        <v>5</v>
      </c>
      <c r="F6" s="6">
        <v>0</v>
      </c>
      <c r="G6" s="6">
        <v>32</v>
      </c>
      <c r="H6" s="6"/>
      <c r="I6" s="6"/>
      <c r="J6" s="6"/>
      <c r="K6" s="6"/>
      <c r="L6" s="6"/>
      <c r="M6" s="6"/>
      <c r="N6" s="6"/>
      <c r="O6" s="6"/>
      <c r="P6" s="6"/>
      <c r="Q6" s="6">
        <v>0</v>
      </c>
      <c r="R6" s="6">
        <v>0</v>
      </c>
      <c r="S6" s="6">
        <v>2</v>
      </c>
      <c r="T6" s="6">
        <v>2</v>
      </c>
      <c r="U6" s="6">
        <v>0</v>
      </c>
      <c r="V6" s="6">
        <v>1</v>
      </c>
      <c r="W6" s="6">
        <v>0</v>
      </c>
      <c r="X6" s="6">
        <v>0</v>
      </c>
      <c r="Y6" s="6">
        <v>0</v>
      </c>
      <c r="Z6" s="6">
        <v>1</v>
      </c>
      <c r="AA6" s="6">
        <v>4</v>
      </c>
      <c r="AB6" s="6">
        <v>0</v>
      </c>
      <c r="AC6" s="6">
        <v>0</v>
      </c>
      <c r="AD6" s="15"/>
      <c r="AE6" s="15"/>
      <c r="AF6" s="15"/>
      <c r="AG6" s="15"/>
      <c r="AH6" s="15"/>
      <c r="AI6" s="15"/>
      <c r="AJ6" s="15"/>
      <c r="AK6" s="15"/>
      <c r="AL6" s="15"/>
      <c r="AM6" s="15"/>
      <c r="AN6" s="15"/>
      <c r="AO6" s="15"/>
      <c r="AP6" s="15"/>
      <c r="AQ6" s="15"/>
      <c r="AR6" s="15"/>
      <c r="AS6" s="15"/>
    </row>
    <row r="7" spans="1:45" s="59" customFormat="1" ht="14.25" customHeight="1">
      <c r="A7" s="530"/>
      <c r="B7" s="526"/>
      <c r="C7" s="79" t="s">
        <v>35</v>
      </c>
      <c r="D7" s="6">
        <v>32</v>
      </c>
      <c r="E7" s="6">
        <v>32</v>
      </c>
      <c r="F7" s="6">
        <v>0</v>
      </c>
      <c r="G7" s="6">
        <v>31</v>
      </c>
      <c r="H7" s="6"/>
      <c r="I7" s="6"/>
      <c r="J7" s="6"/>
      <c r="K7" s="6"/>
      <c r="L7" s="6"/>
      <c r="M7" s="6"/>
      <c r="N7" s="6"/>
      <c r="O7" s="6"/>
      <c r="P7" s="6"/>
      <c r="Q7" s="6">
        <v>0</v>
      </c>
      <c r="R7" s="6">
        <v>4</v>
      </c>
      <c r="S7" s="6">
        <v>9</v>
      </c>
      <c r="T7" s="6">
        <v>12</v>
      </c>
      <c r="U7" s="6">
        <v>4</v>
      </c>
      <c r="V7" s="6">
        <v>3</v>
      </c>
      <c r="W7" s="6">
        <v>0</v>
      </c>
      <c r="X7" s="6">
        <v>0</v>
      </c>
      <c r="Y7" s="6">
        <v>0</v>
      </c>
      <c r="Z7" s="6">
        <v>2</v>
      </c>
      <c r="AA7" s="6">
        <v>29</v>
      </c>
      <c r="AB7" s="6">
        <v>1</v>
      </c>
      <c r="AC7" s="6">
        <v>0</v>
      </c>
      <c r="AD7" s="15"/>
      <c r="AE7" s="15"/>
      <c r="AF7" s="15"/>
      <c r="AG7" s="15"/>
      <c r="AH7" s="15"/>
      <c r="AI7" s="15"/>
      <c r="AJ7" s="15"/>
      <c r="AK7" s="15"/>
      <c r="AL7" s="15"/>
      <c r="AM7" s="15"/>
      <c r="AN7" s="15"/>
      <c r="AO7" s="15"/>
      <c r="AP7" s="15"/>
      <c r="AQ7" s="15"/>
      <c r="AR7" s="15"/>
      <c r="AS7" s="15"/>
    </row>
    <row r="8" spans="1:45" s="59" customFormat="1" ht="14.25" customHeight="1">
      <c r="A8" s="530"/>
      <c r="B8" s="526" t="s">
        <v>202</v>
      </c>
      <c r="C8" s="112" t="s">
        <v>116</v>
      </c>
      <c r="D8" s="36">
        <v>20</v>
      </c>
      <c r="E8" s="36">
        <v>20</v>
      </c>
      <c r="F8" s="36">
        <v>0</v>
      </c>
      <c r="G8" s="36">
        <v>29</v>
      </c>
      <c r="H8" s="36"/>
      <c r="I8" s="36"/>
      <c r="J8" s="36"/>
      <c r="K8" s="36"/>
      <c r="L8" s="36"/>
      <c r="M8" s="36"/>
      <c r="N8" s="36"/>
      <c r="O8" s="36"/>
      <c r="P8" s="36"/>
      <c r="Q8" s="36">
        <v>0</v>
      </c>
      <c r="R8" s="36">
        <v>0</v>
      </c>
      <c r="S8" s="36">
        <v>12</v>
      </c>
      <c r="T8" s="36">
        <v>5</v>
      </c>
      <c r="U8" s="36">
        <v>3</v>
      </c>
      <c r="V8" s="36">
        <v>0</v>
      </c>
      <c r="W8" s="36">
        <v>0</v>
      </c>
      <c r="X8" s="36">
        <v>0</v>
      </c>
      <c r="Y8" s="36">
        <v>0</v>
      </c>
      <c r="Z8" s="36">
        <v>0</v>
      </c>
      <c r="AA8" s="36">
        <v>20</v>
      </c>
      <c r="AB8" s="36">
        <v>0</v>
      </c>
      <c r="AC8" s="36">
        <v>0</v>
      </c>
      <c r="AD8" s="15"/>
      <c r="AE8" s="15"/>
      <c r="AF8" s="15"/>
      <c r="AG8" s="15"/>
      <c r="AH8" s="15"/>
      <c r="AI8" s="15"/>
      <c r="AJ8" s="15"/>
      <c r="AK8" s="15"/>
      <c r="AL8" s="15"/>
      <c r="AM8" s="15"/>
      <c r="AN8" s="15"/>
      <c r="AO8" s="15"/>
      <c r="AP8" s="15"/>
      <c r="AQ8" s="15"/>
      <c r="AR8" s="15"/>
      <c r="AS8" s="15"/>
    </row>
    <row r="9" spans="1:45" s="59" customFormat="1" ht="14.25" customHeight="1">
      <c r="A9" s="530"/>
      <c r="B9" s="526"/>
      <c r="C9" s="79" t="s">
        <v>34</v>
      </c>
      <c r="D9" s="6">
        <v>5</v>
      </c>
      <c r="E9" s="6">
        <v>5</v>
      </c>
      <c r="F9" s="6">
        <v>0</v>
      </c>
      <c r="G9" s="6">
        <v>30</v>
      </c>
      <c r="H9" s="6"/>
      <c r="I9" s="6"/>
      <c r="J9" s="6"/>
      <c r="K9" s="6"/>
      <c r="L9" s="6"/>
      <c r="M9" s="6"/>
      <c r="N9" s="6"/>
      <c r="O9" s="6"/>
      <c r="P9" s="6"/>
      <c r="Q9" s="6">
        <v>0</v>
      </c>
      <c r="R9" s="6">
        <v>0</v>
      </c>
      <c r="S9" s="6">
        <v>3</v>
      </c>
      <c r="T9" s="6">
        <v>1</v>
      </c>
      <c r="U9" s="6">
        <v>1</v>
      </c>
      <c r="V9" s="6">
        <v>0</v>
      </c>
      <c r="W9" s="6">
        <v>0</v>
      </c>
      <c r="X9" s="6">
        <v>0</v>
      </c>
      <c r="Y9" s="6">
        <v>0</v>
      </c>
      <c r="Z9" s="6">
        <v>0</v>
      </c>
      <c r="AA9" s="6">
        <v>5</v>
      </c>
      <c r="AB9" s="6">
        <v>0</v>
      </c>
      <c r="AC9" s="6">
        <v>0</v>
      </c>
      <c r="AD9" s="15"/>
      <c r="AE9" s="15"/>
      <c r="AF9" s="15"/>
      <c r="AG9" s="15"/>
      <c r="AH9" s="15"/>
      <c r="AI9" s="15"/>
      <c r="AJ9" s="15"/>
      <c r="AK9" s="15"/>
      <c r="AL9" s="15"/>
      <c r="AM9" s="15"/>
      <c r="AN9" s="15"/>
      <c r="AO9" s="15"/>
      <c r="AP9" s="15"/>
      <c r="AQ9" s="15"/>
      <c r="AR9" s="15"/>
      <c r="AS9" s="15"/>
    </row>
    <row r="10" spans="1:45" s="59" customFormat="1" ht="14.25" customHeight="1">
      <c r="A10" s="534" t="s">
        <v>386</v>
      </c>
      <c r="B10" s="526"/>
      <c r="C10" s="79" t="s">
        <v>35</v>
      </c>
      <c r="D10" s="6">
        <v>15</v>
      </c>
      <c r="E10" s="6">
        <v>15</v>
      </c>
      <c r="F10" s="6">
        <v>0</v>
      </c>
      <c r="G10" s="6">
        <v>29</v>
      </c>
      <c r="H10" s="6"/>
      <c r="I10" s="6"/>
      <c r="J10" s="6"/>
      <c r="K10" s="6"/>
      <c r="L10" s="6"/>
      <c r="M10" s="6"/>
      <c r="N10" s="6"/>
      <c r="O10" s="6"/>
      <c r="P10" s="6"/>
      <c r="Q10" s="6">
        <v>0</v>
      </c>
      <c r="R10" s="6">
        <v>0</v>
      </c>
      <c r="S10" s="6">
        <v>9</v>
      </c>
      <c r="T10" s="6">
        <v>4</v>
      </c>
      <c r="U10" s="6">
        <v>2</v>
      </c>
      <c r="V10" s="6">
        <v>0</v>
      </c>
      <c r="W10" s="6">
        <v>0</v>
      </c>
      <c r="X10" s="6">
        <v>0</v>
      </c>
      <c r="Y10" s="6">
        <v>0</v>
      </c>
      <c r="Z10" s="6">
        <v>0</v>
      </c>
      <c r="AA10" s="6">
        <v>15</v>
      </c>
      <c r="AB10" s="6">
        <v>0</v>
      </c>
      <c r="AC10" s="6">
        <v>0</v>
      </c>
      <c r="AD10" s="15"/>
      <c r="AE10" s="15"/>
      <c r="AF10" s="15"/>
      <c r="AG10" s="15"/>
      <c r="AH10" s="15"/>
      <c r="AI10" s="15"/>
      <c r="AJ10" s="15"/>
      <c r="AK10" s="15"/>
      <c r="AL10" s="15"/>
      <c r="AM10" s="15"/>
      <c r="AN10" s="15"/>
      <c r="AO10" s="15"/>
      <c r="AP10" s="15"/>
      <c r="AQ10" s="15"/>
      <c r="AR10" s="15"/>
      <c r="AS10" s="15"/>
    </row>
    <row r="11" spans="1:45" s="59" customFormat="1" ht="14.25" customHeight="1">
      <c r="A11" s="534"/>
      <c r="B11" s="526" t="s">
        <v>145</v>
      </c>
      <c r="C11" s="112" t="s">
        <v>641</v>
      </c>
      <c r="D11" s="36">
        <v>62</v>
      </c>
      <c r="E11" s="36">
        <v>62</v>
      </c>
      <c r="F11" s="36">
        <v>0</v>
      </c>
      <c r="G11" s="36">
        <v>31</v>
      </c>
      <c r="H11" s="36"/>
      <c r="I11" s="36"/>
      <c r="J11" s="36"/>
      <c r="K11" s="36"/>
      <c r="L11" s="36"/>
      <c r="M11" s="36"/>
      <c r="N11" s="36"/>
      <c r="O11" s="36"/>
      <c r="P11" s="36"/>
      <c r="Q11" s="36">
        <v>0</v>
      </c>
      <c r="R11" s="36">
        <v>4</v>
      </c>
      <c r="S11" s="36">
        <v>21</v>
      </c>
      <c r="T11" s="36">
        <v>20</v>
      </c>
      <c r="U11" s="36">
        <v>14</v>
      </c>
      <c r="V11" s="36">
        <v>2</v>
      </c>
      <c r="W11" s="36">
        <v>1</v>
      </c>
      <c r="X11" s="36">
        <v>0</v>
      </c>
      <c r="Y11" s="36">
        <v>0</v>
      </c>
      <c r="Z11" s="36">
        <v>13</v>
      </c>
      <c r="AA11" s="36">
        <v>47</v>
      </c>
      <c r="AB11" s="36">
        <v>2</v>
      </c>
      <c r="AC11" s="36">
        <v>0</v>
      </c>
      <c r="AD11" s="15"/>
      <c r="AE11" s="15"/>
      <c r="AF11" s="15"/>
      <c r="AG11" s="15"/>
      <c r="AH11" s="15"/>
      <c r="AI11" s="15"/>
      <c r="AJ11" s="15"/>
      <c r="AK11" s="15"/>
      <c r="AL11" s="15"/>
      <c r="AM11" s="15"/>
      <c r="AN11" s="15"/>
      <c r="AO11" s="15"/>
      <c r="AP11" s="15"/>
      <c r="AQ11" s="15"/>
      <c r="AR11" s="15"/>
      <c r="AS11" s="15"/>
    </row>
    <row r="12" spans="1:45" s="59" customFormat="1" ht="14.25" customHeight="1">
      <c r="A12" s="534"/>
      <c r="B12" s="526"/>
      <c r="C12" s="79" t="s">
        <v>34</v>
      </c>
      <c r="D12" s="6">
        <v>6</v>
      </c>
      <c r="E12" s="6">
        <v>6</v>
      </c>
      <c r="F12" s="6">
        <v>0</v>
      </c>
      <c r="G12" s="6">
        <v>30</v>
      </c>
      <c r="H12" s="6"/>
      <c r="I12" s="6"/>
      <c r="J12" s="6"/>
      <c r="K12" s="6"/>
      <c r="L12" s="6"/>
      <c r="M12" s="6"/>
      <c r="N12" s="6"/>
      <c r="O12" s="6"/>
      <c r="P12" s="6"/>
      <c r="Q12" s="6">
        <v>0</v>
      </c>
      <c r="R12" s="6">
        <v>1</v>
      </c>
      <c r="S12" s="6">
        <v>2</v>
      </c>
      <c r="T12" s="6">
        <v>2</v>
      </c>
      <c r="U12" s="6">
        <v>0</v>
      </c>
      <c r="V12" s="6">
        <v>1</v>
      </c>
      <c r="W12" s="6">
        <v>0</v>
      </c>
      <c r="X12" s="6">
        <v>0</v>
      </c>
      <c r="Y12" s="6">
        <v>0</v>
      </c>
      <c r="Z12" s="6">
        <v>1</v>
      </c>
      <c r="AA12" s="6">
        <v>5</v>
      </c>
      <c r="AB12" s="6">
        <v>0</v>
      </c>
      <c r="AC12" s="6">
        <v>0</v>
      </c>
      <c r="AD12" s="15"/>
      <c r="AE12" s="15"/>
      <c r="AF12" s="15"/>
      <c r="AG12" s="15"/>
      <c r="AH12" s="15"/>
      <c r="AI12" s="15"/>
      <c r="AJ12" s="15"/>
      <c r="AK12" s="15"/>
      <c r="AL12" s="15"/>
      <c r="AM12" s="15"/>
      <c r="AN12" s="15"/>
      <c r="AO12" s="15"/>
      <c r="AP12" s="15"/>
      <c r="AQ12" s="15"/>
      <c r="AR12" s="15"/>
      <c r="AS12" s="15"/>
    </row>
    <row r="13" spans="1:45" s="59" customFormat="1" ht="14.25" customHeight="1">
      <c r="A13" s="534"/>
      <c r="B13" s="526"/>
      <c r="C13" s="79" t="s">
        <v>35</v>
      </c>
      <c r="D13" s="16">
        <v>56</v>
      </c>
      <c r="E13" s="6">
        <v>56</v>
      </c>
      <c r="F13" s="6">
        <v>0</v>
      </c>
      <c r="G13" s="6">
        <v>31</v>
      </c>
      <c r="H13" s="6"/>
      <c r="I13" s="6"/>
      <c r="J13" s="6"/>
      <c r="K13" s="6"/>
      <c r="L13" s="6"/>
      <c r="M13" s="6"/>
      <c r="N13" s="6"/>
      <c r="O13" s="6"/>
      <c r="P13" s="6"/>
      <c r="Q13" s="6">
        <v>0</v>
      </c>
      <c r="R13" s="6">
        <v>3</v>
      </c>
      <c r="S13" s="6">
        <v>19</v>
      </c>
      <c r="T13" s="6">
        <v>18</v>
      </c>
      <c r="U13" s="6">
        <v>14</v>
      </c>
      <c r="V13" s="6">
        <v>1</v>
      </c>
      <c r="W13" s="6">
        <v>1</v>
      </c>
      <c r="X13" s="6">
        <v>0</v>
      </c>
      <c r="Y13" s="6">
        <v>0</v>
      </c>
      <c r="Z13" s="6">
        <v>12</v>
      </c>
      <c r="AA13" s="6">
        <v>42</v>
      </c>
      <c r="AB13" s="6">
        <v>2</v>
      </c>
      <c r="AC13" s="6">
        <v>0</v>
      </c>
      <c r="AD13" s="15"/>
      <c r="AE13" s="15"/>
      <c r="AF13" s="15"/>
      <c r="AG13" s="15"/>
      <c r="AH13" s="15"/>
      <c r="AI13" s="15"/>
      <c r="AJ13" s="15"/>
      <c r="AK13" s="15"/>
      <c r="AL13" s="15"/>
      <c r="AM13" s="15"/>
      <c r="AN13" s="15"/>
      <c r="AO13" s="15"/>
      <c r="AP13" s="15"/>
      <c r="AQ13" s="15"/>
      <c r="AR13" s="15"/>
      <c r="AS13" s="15"/>
    </row>
    <row r="14" spans="1:45" s="59" customFormat="1" ht="14.25" customHeight="1">
      <c r="A14" s="534"/>
      <c r="B14" s="526" t="s">
        <v>531</v>
      </c>
      <c r="C14" s="286" t="s">
        <v>641</v>
      </c>
      <c r="D14" s="367">
        <v>1</v>
      </c>
      <c r="E14" s="367">
        <v>1</v>
      </c>
      <c r="F14" s="367">
        <v>0</v>
      </c>
      <c r="G14" s="367">
        <v>36</v>
      </c>
      <c r="H14" s="284"/>
      <c r="I14" s="284"/>
      <c r="J14" s="284"/>
      <c r="K14" s="284"/>
      <c r="L14" s="284"/>
      <c r="M14" s="284"/>
      <c r="N14" s="284"/>
      <c r="O14" s="284"/>
      <c r="P14" s="284"/>
      <c r="Q14" s="367">
        <v>0</v>
      </c>
      <c r="R14" s="367">
        <v>0</v>
      </c>
      <c r="S14" s="367">
        <v>0</v>
      </c>
      <c r="T14" s="367">
        <v>0</v>
      </c>
      <c r="U14" s="367">
        <v>1</v>
      </c>
      <c r="V14" s="367">
        <v>0</v>
      </c>
      <c r="W14" s="367">
        <v>0</v>
      </c>
      <c r="X14" s="367">
        <v>0</v>
      </c>
      <c r="Y14" s="367">
        <v>0</v>
      </c>
      <c r="Z14" s="367">
        <v>0</v>
      </c>
      <c r="AA14" s="367">
        <v>1</v>
      </c>
      <c r="AB14" s="367">
        <v>0</v>
      </c>
      <c r="AC14" s="367">
        <v>0</v>
      </c>
      <c r="AD14" s="15"/>
      <c r="AE14" s="15"/>
      <c r="AF14" s="15"/>
      <c r="AG14" s="15"/>
      <c r="AH14" s="15"/>
      <c r="AI14" s="15"/>
      <c r="AJ14" s="15"/>
      <c r="AK14" s="15"/>
      <c r="AL14" s="15"/>
      <c r="AM14" s="15"/>
      <c r="AN14" s="15"/>
      <c r="AO14" s="15"/>
      <c r="AP14" s="15"/>
      <c r="AQ14" s="15"/>
      <c r="AR14" s="15"/>
      <c r="AS14" s="15"/>
    </row>
    <row r="15" spans="1:45" s="59" customFormat="1" ht="14.25" customHeight="1">
      <c r="A15" s="534"/>
      <c r="B15" s="526"/>
      <c r="C15" s="287" t="s">
        <v>34</v>
      </c>
      <c r="D15" s="368">
        <v>0</v>
      </c>
      <c r="E15" s="368">
        <v>0</v>
      </c>
      <c r="F15" s="368">
        <v>0</v>
      </c>
      <c r="G15" s="368">
        <v>0</v>
      </c>
      <c r="H15" s="6"/>
      <c r="I15" s="6"/>
      <c r="J15" s="6"/>
      <c r="K15" s="6"/>
      <c r="L15" s="6"/>
      <c r="M15" s="6"/>
      <c r="N15" s="6"/>
      <c r="O15" s="6"/>
      <c r="P15" s="6"/>
      <c r="Q15" s="368">
        <v>0</v>
      </c>
      <c r="R15" s="368">
        <v>0</v>
      </c>
      <c r="S15" s="368">
        <v>0</v>
      </c>
      <c r="T15" s="368">
        <v>0</v>
      </c>
      <c r="U15" s="368">
        <v>0</v>
      </c>
      <c r="V15" s="368">
        <v>0</v>
      </c>
      <c r="W15" s="368">
        <v>0</v>
      </c>
      <c r="X15" s="368">
        <v>0</v>
      </c>
      <c r="Y15" s="368">
        <v>0</v>
      </c>
      <c r="Z15" s="368">
        <v>0</v>
      </c>
      <c r="AA15" s="368">
        <v>0</v>
      </c>
      <c r="AB15" s="368">
        <v>0</v>
      </c>
      <c r="AC15" s="368">
        <v>0</v>
      </c>
      <c r="AD15" s="15"/>
      <c r="AE15" s="15"/>
      <c r="AF15" s="15"/>
      <c r="AG15" s="15"/>
      <c r="AH15" s="15"/>
      <c r="AI15" s="15"/>
      <c r="AJ15" s="15"/>
      <c r="AK15" s="15"/>
      <c r="AL15" s="15"/>
      <c r="AM15" s="15"/>
      <c r="AN15" s="15"/>
      <c r="AO15" s="15"/>
      <c r="AP15" s="15"/>
      <c r="AQ15" s="15"/>
      <c r="AR15" s="15"/>
      <c r="AS15" s="15"/>
    </row>
    <row r="16" spans="1:45" s="59" customFormat="1" ht="14.25" customHeight="1">
      <c r="A16" s="535"/>
      <c r="B16" s="526"/>
      <c r="C16" s="287" t="s">
        <v>35</v>
      </c>
      <c r="D16" s="369">
        <v>1</v>
      </c>
      <c r="E16" s="370">
        <v>1</v>
      </c>
      <c r="F16" s="370">
        <v>0</v>
      </c>
      <c r="G16" s="370">
        <v>36</v>
      </c>
      <c r="H16" s="20"/>
      <c r="I16" s="20"/>
      <c r="J16" s="20"/>
      <c r="K16" s="20"/>
      <c r="L16" s="20"/>
      <c r="M16" s="20"/>
      <c r="N16" s="20"/>
      <c r="O16" s="20"/>
      <c r="P16" s="20"/>
      <c r="Q16" s="370">
        <v>0</v>
      </c>
      <c r="R16" s="370">
        <v>0</v>
      </c>
      <c r="S16" s="370">
        <v>0</v>
      </c>
      <c r="T16" s="370">
        <v>0</v>
      </c>
      <c r="U16" s="370">
        <v>1</v>
      </c>
      <c r="V16" s="370">
        <v>0</v>
      </c>
      <c r="W16" s="370">
        <v>0</v>
      </c>
      <c r="X16" s="370">
        <v>0</v>
      </c>
      <c r="Y16" s="370">
        <v>0</v>
      </c>
      <c r="Z16" s="370">
        <v>0</v>
      </c>
      <c r="AA16" s="370">
        <v>1</v>
      </c>
      <c r="AB16" s="370">
        <v>0</v>
      </c>
      <c r="AC16" s="370">
        <v>0</v>
      </c>
      <c r="AD16" s="15"/>
      <c r="AE16" s="15"/>
      <c r="AF16" s="15"/>
      <c r="AG16" s="15"/>
      <c r="AH16" s="15"/>
      <c r="AI16" s="15"/>
      <c r="AJ16" s="15"/>
      <c r="AK16" s="15"/>
      <c r="AL16" s="15"/>
      <c r="AM16" s="15"/>
      <c r="AN16" s="15"/>
      <c r="AO16" s="15"/>
      <c r="AP16" s="15"/>
      <c r="AQ16" s="15"/>
      <c r="AR16" s="15"/>
      <c r="AS16" s="15"/>
    </row>
    <row r="17" spans="1:45" s="59" customFormat="1" ht="15.75" customHeight="1">
      <c r="A17" s="529" t="s">
        <v>399</v>
      </c>
      <c r="B17" s="522" t="s">
        <v>115</v>
      </c>
      <c r="C17" s="112" t="s">
        <v>116</v>
      </c>
      <c r="D17" s="223">
        <v>47</v>
      </c>
      <c r="E17" s="223">
        <v>47</v>
      </c>
      <c r="F17" s="223">
        <v>0</v>
      </c>
      <c r="G17" s="223">
        <v>31.25</v>
      </c>
      <c r="H17" s="223"/>
      <c r="I17" s="223"/>
      <c r="J17" s="223"/>
      <c r="K17" s="223"/>
      <c r="L17" s="223"/>
      <c r="M17" s="223"/>
      <c r="N17" s="223"/>
      <c r="O17" s="223"/>
      <c r="P17" s="223"/>
      <c r="Q17" s="223">
        <v>0</v>
      </c>
      <c r="R17" s="223">
        <v>0</v>
      </c>
      <c r="S17" s="223">
        <v>15</v>
      </c>
      <c r="T17" s="223">
        <v>23</v>
      </c>
      <c r="U17" s="36">
        <v>7</v>
      </c>
      <c r="V17" s="36">
        <v>1</v>
      </c>
      <c r="W17" s="36">
        <v>1</v>
      </c>
      <c r="X17" s="36">
        <v>0</v>
      </c>
      <c r="Y17" s="36">
        <v>0</v>
      </c>
      <c r="Z17" s="36">
        <v>24</v>
      </c>
      <c r="AA17" s="36">
        <v>23</v>
      </c>
      <c r="AB17" s="36">
        <v>0</v>
      </c>
      <c r="AC17" s="36">
        <v>0</v>
      </c>
      <c r="AD17" s="15"/>
      <c r="AE17" s="15"/>
      <c r="AF17" s="15"/>
      <c r="AG17" s="15"/>
      <c r="AH17" s="15"/>
      <c r="AI17" s="15"/>
      <c r="AJ17" s="15"/>
      <c r="AK17" s="15"/>
      <c r="AL17" s="15"/>
      <c r="AM17" s="15"/>
      <c r="AN17" s="15"/>
      <c r="AO17" s="15"/>
      <c r="AP17" s="15"/>
      <c r="AQ17" s="15"/>
      <c r="AR17" s="15"/>
      <c r="AS17" s="15"/>
    </row>
    <row r="18" spans="1:45" s="59" customFormat="1" ht="15.75" customHeight="1">
      <c r="A18" s="530"/>
      <c r="B18" s="526"/>
      <c r="C18" s="79" t="s">
        <v>34</v>
      </c>
      <c r="D18" s="41">
        <v>34</v>
      </c>
      <c r="E18" s="41">
        <v>34</v>
      </c>
      <c r="F18" s="41">
        <v>0</v>
      </c>
      <c r="G18" s="41">
        <v>31</v>
      </c>
      <c r="H18" s="41"/>
      <c r="I18" s="41"/>
      <c r="J18" s="41"/>
      <c r="K18" s="41"/>
      <c r="L18" s="41"/>
      <c r="M18" s="41"/>
      <c r="N18" s="41"/>
      <c r="O18" s="41"/>
      <c r="P18" s="41"/>
      <c r="Q18" s="41">
        <v>0</v>
      </c>
      <c r="R18" s="41">
        <v>0</v>
      </c>
      <c r="S18" s="41">
        <v>11</v>
      </c>
      <c r="T18" s="41">
        <v>17</v>
      </c>
      <c r="U18" s="6">
        <v>5</v>
      </c>
      <c r="V18" s="6">
        <v>0</v>
      </c>
      <c r="W18" s="6">
        <v>1</v>
      </c>
      <c r="X18" s="6">
        <v>0</v>
      </c>
      <c r="Y18" s="6">
        <v>0</v>
      </c>
      <c r="Z18" s="6">
        <v>20</v>
      </c>
      <c r="AA18" s="6">
        <v>14</v>
      </c>
      <c r="AB18" s="6">
        <v>0</v>
      </c>
      <c r="AC18" s="6">
        <v>0</v>
      </c>
      <c r="AD18" s="15"/>
      <c r="AE18" s="15"/>
      <c r="AF18" s="15"/>
      <c r="AG18" s="15"/>
      <c r="AH18" s="15"/>
      <c r="AI18" s="15"/>
      <c r="AJ18" s="15"/>
      <c r="AK18" s="15"/>
      <c r="AL18" s="15"/>
      <c r="AM18" s="15"/>
      <c r="AN18" s="15"/>
      <c r="AO18" s="15"/>
      <c r="AP18" s="15"/>
      <c r="AQ18" s="15"/>
      <c r="AR18" s="15"/>
      <c r="AS18" s="15"/>
    </row>
    <row r="19" spans="1:45" s="59" customFormat="1" ht="15.75" customHeight="1">
      <c r="A19" s="530"/>
      <c r="B19" s="526"/>
      <c r="C19" s="79" t="s">
        <v>35</v>
      </c>
      <c r="D19" s="41">
        <v>13</v>
      </c>
      <c r="E19" s="41">
        <v>13</v>
      </c>
      <c r="F19" s="41">
        <v>0</v>
      </c>
      <c r="G19" s="41">
        <v>31.5</v>
      </c>
      <c r="H19" s="41"/>
      <c r="I19" s="41"/>
      <c r="J19" s="41"/>
      <c r="K19" s="41"/>
      <c r="L19" s="41"/>
      <c r="M19" s="41"/>
      <c r="N19" s="41"/>
      <c r="O19" s="41"/>
      <c r="P19" s="41"/>
      <c r="Q19" s="41">
        <v>0</v>
      </c>
      <c r="R19" s="41">
        <v>0</v>
      </c>
      <c r="S19" s="41">
        <v>4</v>
      </c>
      <c r="T19" s="41">
        <v>6</v>
      </c>
      <c r="U19" s="6">
        <v>2</v>
      </c>
      <c r="V19" s="6">
        <v>1</v>
      </c>
      <c r="W19" s="6">
        <v>0</v>
      </c>
      <c r="X19" s="6">
        <v>0</v>
      </c>
      <c r="Y19" s="6">
        <v>0</v>
      </c>
      <c r="Z19" s="6">
        <v>4</v>
      </c>
      <c r="AA19" s="6">
        <v>9</v>
      </c>
      <c r="AB19" s="6">
        <v>0</v>
      </c>
      <c r="AC19" s="6">
        <v>0</v>
      </c>
      <c r="AD19" s="15"/>
      <c r="AE19" s="15"/>
      <c r="AF19" s="15"/>
      <c r="AG19" s="15"/>
      <c r="AH19" s="15"/>
      <c r="AI19" s="15"/>
      <c r="AJ19" s="15"/>
      <c r="AK19" s="15"/>
      <c r="AL19" s="15"/>
      <c r="AM19" s="15"/>
      <c r="AN19" s="15"/>
      <c r="AO19" s="15"/>
      <c r="AP19" s="15"/>
      <c r="AQ19" s="15"/>
      <c r="AR19" s="15"/>
      <c r="AS19" s="15"/>
    </row>
    <row r="20" spans="1:45" s="59" customFormat="1" ht="15.75" customHeight="1">
      <c r="A20" s="530"/>
      <c r="B20" s="526" t="s">
        <v>202</v>
      </c>
      <c r="C20" s="112" t="s">
        <v>116</v>
      </c>
      <c r="D20" s="223">
        <v>25</v>
      </c>
      <c r="E20" s="223">
        <v>25</v>
      </c>
      <c r="F20" s="223">
        <v>0</v>
      </c>
      <c r="G20" s="223">
        <v>32.5</v>
      </c>
      <c r="H20" s="223"/>
      <c r="I20" s="223"/>
      <c r="J20" s="223"/>
      <c r="K20" s="223"/>
      <c r="L20" s="223"/>
      <c r="M20" s="223"/>
      <c r="N20" s="223"/>
      <c r="O20" s="223"/>
      <c r="P20" s="223"/>
      <c r="Q20" s="223">
        <v>0</v>
      </c>
      <c r="R20" s="223">
        <v>0</v>
      </c>
      <c r="S20" s="223">
        <v>6</v>
      </c>
      <c r="T20" s="223">
        <v>12</v>
      </c>
      <c r="U20" s="36">
        <v>5</v>
      </c>
      <c r="V20" s="36">
        <v>1</v>
      </c>
      <c r="W20" s="36">
        <v>1</v>
      </c>
      <c r="X20" s="36">
        <v>0</v>
      </c>
      <c r="Y20" s="36">
        <v>0</v>
      </c>
      <c r="Z20" s="36">
        <v>15</v>
      </c>
      <c r="AA20" s="36">
        <v>10</v>
      </c>
      <c r="AB20" s="36">
        <v>0</v>
      </c>
      <c r="AC20" s="36">
        <v>0</v>
      </c>
      <c r="AD20" s="15"/>
      <c r="AE20" s="15"/>
      <c r="AF20" s="15"/>
      <c r="AG20" s="15"/>
      <c r="AH20" s="15"/>
      <c r="AI20" s="15"/>
      <c r="AJ20" s="15"/>
      <c r="AK20" s="15"/>
      <c r="AL20" s="15"/>
      <c r="AM20" s="15"/>
      <c r="AN20" s="15"/>
      <c r="AO20" s="15"/>
      <c r="AP20" s="15"/>
      <c r="AQ20" s="15"/>
      <c r="AR20" s="15"/>
      <c r="AS20" s="15"/>
    </row>
    <row r="21" spans="1:45" s="59" customFormat="1" ht="15.75" customHeight="1">
      <c r="A21" s="530"/>
      <c r="B21" s="526"/>
      <c r="C21" s="79" t="s">
        <v>34</v>
      </c>
      <c r="D21" s="41">
        <v>16</v>
      </c>
      <c r="E21" s="41">
        <v>16</v>
      </c>
      <c r="F21" s="41">
        <v>0</v>
      </c>
      <c r="G21" s="41">
        <v>33</v>
      </c>
      <c r="H21" s="41"/>
      <c r="I21" s="41"/>
      <c r="J21" s="41"/>
      <c r="K21" s="41"/>
      <c r="L21" s="41"/>
      <c r="M21" s="41"/>
      <c r="N21" s="41"/>
      <c r="O21" s="41"/>
      <c r="P21" s="41"/>
      <c r="Q21" s="41">
        <v>0</v>
      </c>
      <c r="R21" s="41">
        <v>0</v>
      </c>
      <c r="S21" s="41">
        <v>3</v>
      </c>
      <c r="T21" s="41">
        <v>8</v>
      </c>
      <c r="U21" s="6">
        <v>4</v>
      </c>
      <c r="V21" s="6">
        <v>0</v>
      </c>
      <c r="W21" s="6">
        <v>1</v>
      </c>
      <c r="X21" s="6">
        <v>0</v>
      </c>
      <c r="Y21" s="6">
        <v>0</v>
      </c>
      <c r="Z21" s="6">
        <v>13</v>
      </c>
      <c r="AA21" s="6">
        <v>3</v>
      </c>
      <c r="AB21" s="6">
        <v>0</v>
      </c>
      <c r="AC21" s="6">
        <v>0</v>
      </c>
      <c r="AD21" s="15"/>
      <c r="AE21" s="15"/>
      <c r="AF21" s="15"/>
      <c r="AG21" s="15"/>
      <c r="AH21" s="15"/>
      <c r="AI21" s="15"/>
      <c r="AJ21" s="15"/>
      <c r="AK21" s="15"/>
      <c r="AL21" s="15"/>
      <c r="AM21" s="15"/>
      <c r="AN21" s="15"/>
      <c r="AO21" s="15"/>
      <c r="AP21" s="15"/>
      <c r="AQ21" s="15"/>
      <c r="AR21" s="15"/>
      <c r="AS21" s="15"/>
    </row>
    <row r="22" spans="1:45" s="59" customFormat="1" ht="15.75" customHeight="1">
      <c r="A22" s="534" t="s">
        <v>400</v>
      </c>
      <c r="B22" s="526"/>
      <c r="C22" s="79" t="s">
        <v>35</v>
      </c>
      <c r="D22" s="41">
        <v>9</v>
      </c>
      <c r="E22" s="41">
        <v>9</v>
      </c>
      <c r="F22" s="41">
        <v>0</v>
      </c>
      <c r="G22" s="41">
        <v>32</v>
      </c>
      <c r="H22" s="41"/>
      <c r="I22" s="41"/>
      <c r="J22" s="41"/>
      <c r="K22" s="41"/>
      <c r="L22" s="41"/>
      <c r="M22" s="41"/>
      <c r="N22" s="41"/>
      <c r="O22" s="41"/>
      <c r="P22" s="41"/>
      <c r="Q22" s="41">
        <v>0</v>
      </c>
      <c r="R22" s="41">
        <v>0</v>
      </c>
      <c r="S22" s="41">
        <v>3</v>
      </c>
      <c r="T22" s="41">
        <v>4</v>
      </c>
      <c r="U22" s="6">
        <v>1</v>
      </c>
      <c r="V22" s="6">
        <v>1</v>
      </c>
      <c r="W22" s="6">
        <v>0</v>
      </c>
      <c r="X22" s="6">
        <v>0</v>
      </c>
      <c r="Y22" s="6">
        <v>0</v>
      </c>
      <c r="Z22" s="6">
        <v>2</v>
      </c>
      <c r="AA22" s="6">
        <v>7</v>
      </c>
      <c r="AB22" s="6">
        <v>0</v>
      </c>
      <c r="AC22" s="6">
        <v>0</v>
      </c>
      <c r="AD22" s="15"/>
      <c r="AE22" s="15"/>
      <c r="AF22" s="15"/>
      <c r="AG22" s="15"/>
      <c r="AH22" s="15"/>
      <c r="AI22" s="15"/>
      <c r="AJ22" s="15"/>
      <c r="AK22" s="15"/>
      <c r="AL22" s="15"/>
      <c r="AM22" s="15"/>
      <c r="AN22" s="15"/>
      <c r="AO22" s="15"/>
      <c r="AP22" s="15"/>
      <c r="AQ22" s="15"/>
      <c r="AR22" s="15"/>
      <c r="AS22" s="15"/>
    </row>
    <row r="23" spans="1:45" s="59" customFormat="1" ht="15.75" customHeight="1">
      <c r="A23" s="534"/>
      <c r="B23" s="506" t="s">
        <v>203</v>
      </c>
      <c r="C23" s="112" t="s">
        <v>116</v>
      </c>
      <c r="D23" s="223">
        <v>22</v>
      </c>
      <c r="E23" s="223">
        <v>22</v>
      </c>
      <c r="F23" s="223">
        <v>0</v>
      </c>
      <c r="G23" s="223">
        <v>30</v>
      </c>
      <c r="H23" s="223"/>
      <c r="I23" s="223"/>
      <c r="J23" s="223"/>
      <c r="K23" s="223"/>
      <c r="L23" s="223"/>
      <c r="M23" s="223"/>
      <c r="N23" s="223"/>
      <c r="O23" s="223"/>
      <c r="P23" s="223"/>
      <c r="Q23" s="223">
        <v>0</v>
      </c>
      <c r="R23" s="223">
        <v>0</v>
      </c>
      <c r="S23" s="223">
        <v>9</v>
      </c>
      <c r="T23" s="223">
        <v>11</v>
      </c>
      <c r="U23" s="36">
        <v>2</v>
      </c>
      <c r="V23" s="36">
        <v>0</v>
      </c>
      <c r="W23" s="36">
        <v>0</v>
      </c>
      <c r="X23" s="36">
        <v>0</v>
      </c>
      <c r="Y23" s="36">
        <v>0</v>
      </c>
      <c r="Z23" s="36">
        <v>9</v>
      </c>
      <c r="AA23" s="36">
        <v>13</v>
      </c>
      <c r="AB23" s="36">
        <v>0</v>
      </c>
      <c r="AC23" s="36">
        <v>0</v>
      </c>
      <c r="AD23" s="15"/>
      <c r="AE23" s="15"/>
      <c r="AF23" s="15"/>
      <c r="AG23" s="15"/>
      <c r="AH23" s="15"/>
      <c r="AI23" s="15"/>
      <c r="AJ23" s="15"/>
      <c r="AK23" s="15"/>
      <c r="AL23" s="15"/>
      <c r="AM23" s="15"/>
      <c r="AN23" s="15"/>
      <c r="AO23" s="15"/>
      <c r="AP23" s="15"/>
      <c r="AQ23" s="15"/>
      <c r="AR23" s="15"/>
      <c r="AS23" s="15"/>
    </row>
    <row r="24" spans="1:45" s="59" customFormat="1" ht="15.75" customHeight="1">
      <c r="A24" s="534"/>
      <c r="B24" s="506"/>
      <c r="C24" s="79" t="s">
        <v>34</v>
      </c>
      <c r="D24" s="41">
        <v>18</v>
      </c>
      <c r="E24" s="41">
        <v>18</v>
      </c>
      <c r="F24" s="41">
        <v>0</v>
      </c>
      <c r="G24" s="41">
        <v>30</v>
      </c>
      <c r="H24" s="41"/>
      <c r="I24" s="41"/>
      <c r="J24" s="41"/>
      <c r="K24" s="41"/>
      <c r="L24" s="41"/>
      <c r="M24" s="41"/>
      <c r="N24" s="41"/>
      <c r="O24" s="41"/>
      <c r="P24" s="41"/>
      <c r="Q24" s="41">
        <v>0</v>
      </c>
      <c r="R24" s="41">
        <v>0</v>
      </c>
      <c r="S24" s="41">
        <v>8</v>
      </c>
      <c r="T24" s="41">
        <v>9</v>
      </c>
      <c r="U24" s="6">
        <v>1</v>
      </c>
      <c r="V24" s="6">
        <v>0</v>
      </c>
      <c r="W24" s="6">
        <v>0</v>
      </c>
      <c r="X24" s="6">
        <v>0</v>
      </c>
      <c r="Y24" s="6">
        <v>0</v>
      </c>
      <c r="Z24" s="6">
        <v>7</v>
      </c>
      <c r="AA24" s="6">
        <v>11</v>
      </c>
      <c r="AB24" s="6">
        <v>0</v>
      </c>
      <c r="AC24" s="6">
        <v>0</v>
      </c>
      <c r="AD24" s="15"/>
      <c r="AE24" s="15"/>
      <c r="AF24" s="15"/>
      <c r="AG24" s="15"/>
      <c r="AH24" s="15"/>
      <c r="AI24" s="15"/>
      <c r="AJ24" s="15"/>
      <c r="AK24" s="15"/>
      <c r="AL24" s="15"/>
      <c r="AM24" s="15"/>
      <c r="AN24" s="15"/>
      <c r="AO24" s="15"/>
      <c r="AP24" s="15"/>
      <c r="AQ24" s="15"/>
      <c r="AR24" s="15"/>
      <c r="AS24" s="15"/>
    </row>
    <row r="25" spans="1:45" s="59" customFormat="1" ht="15.75" customHeight="1">
      <c r="A25" s="534"/>
      <c r="B25" s="506"/>
      <c r="C25" s="79" t="s">
        <v>35</v>
      </c>
      <c r="D25" s="352">
        <v>4</v>
      </c>
      <c r="E25" s="353">
        <v>4</v>
      </c>
      <c r="F25" s="353">
        <v>0</v>
      </c>
      <c r="G25" s="353">
        <v>31</v>
      </c>
      <c r="H25" s="353"/>
      <c r="I25" s="353"/>
      <c r="J25" s="353"/>
      <c r="K25" s="353"/>
      <c r="L25" s="353"/>
      <c r="M25" s="353"/>
      <c r="N25" s="353"/>
      <c r="O25" s="353"/>
      <c r="P25" s="353"/>
      <c r="Q25" s="353">
        <v>0</v>
      </c>
      <c r="R25" s="353">
        <v>0</v>
      </c>
      <c r="S25" s="353">
        <v>1</v>
      </c>
      <c r="T25" s="353">
        <v>2</v>
      </c>
      <c r="U25" s="20">
        <v>1</v>
      </c>
      <c r="V25" s="20">
        <v>0</v>
      </c>
      <c r="W25" s="20">
        <v>0</v>
      </c>
      <c r="X25" s="20">
        <v>0</v>
      </c>
      <c r="Y25" s="20">
        <v>0</v>
      </c>
      <c r="Z25" s="20">
        <v>2</v>
      </c>
      <c r="AA25" s="20">
        <v>2</v>
      </c>
      <c r="AB25" s="20">
        <v>0</v>
      </c>
      <c r="AC25" s="20">
        <v>0</v>
      </c>
      <c r="AD25" s="15"/>
      <c r="AE25" s="15"/>
      <c r="AF25" s="15"/>
      <c r="AG25" s="15"/>
      <c r="AH25" s="15"/>
      <c r="AI25" s="15"/>
      <c r="AJ25" s="15"/>
      <c r="AK25" s="15"/>
      <c r="AL25" s="15"/>
      <c r="AM25" s="15"/>
      <c r="AN25" s="15"/>
      <c r="AO25" s="15"/>
      <c r="AP25" s="15"/>
      <c r="AQ25" s="15"/>
      <c r="AR25" s="15"/>
      <c r="AS25" s="15"/>
    </row>
    <row r="26" spans="1:45" s="59" customFormat="1" ht="15.75" customHeight="1">
      <c r="A26" s="529" t="s">
        <v>401</v>
      </c>
      <c r="B26" s="522" t="s">
        <v>115</v>
      </c>
      <c r="C26" s="112" t="s">
        <v>116</v>
      </c>
      <c r="D26" s="36">
        <f>D29+D32+D35</f>
        <v>68</v>
      </c>
      <c r="E26" s="36">
        <f aca="true" t="shared" si="0" ref="E26:AC26">E29+E32+E35</f>
        <v>68</v>
      </c>
      <c r="F26" s="36">
        <f t="shared" si="0"/>
        <v>0</v>
      </c>
      <c r="G26" s="263">
        <f>(D29*G29+D32*G32+D35*G35)/D26</f>
        <v>38.69117647058823</v>
      </c>
      <c r="H26" s="36">
        <f t="shared" si="0"/>
        <v>0</v>
      </c>
      <c r="I26" s="36">
        <f t="shared" si="0"/>
        <v>0</v>
      </c>
      <c r="J26" s="36">
        <f t="shared" si="0"/>
        <v>0</v>
      </c>
      <c r="K26" s="36">
        <f t="shared" si="0"/>
        <v>0</v>
      </c>
      <c r="L26" s="36">
        <f t="shared" si="0"/>
        <v>0</v>
      </c>
      <c r="M26" s="36">
        <f t="shared" si="0"/>
        <v>0</v>
      </c>
      <c r="N26" s="36">
        <f t="shared" si="0"/>
        <v>0</v>
      </c>
      <c r="O26" s="36">
        <f t="shared" si="0"/>
        <v>0</v>
      </c>
      <c r="P26" s="36">
        <f t="shared" si="0"/>
        <v>0</v>
      </c>
      <c r="Q26" s="36">
        <f t="shared" si="0"/>
        <v>0</v>
      </c>
      <c r="R26" s="36">
        <f t="shared" si="0"/>
        <v>0</v>
      </c>
      <c r="S26" s="36">
        <f t="shared" si="0"/>
        <v>9</v>
      </c>
      <c r="T26" s="36">
        <f t="shared" si="0"/>
        <v>13</v>
      </c>
      <c r="U26" s="36">
        <f t="shared" si="0"/>
        <v>14</v>
      </c>
      <c r="V26" s="36">
        <f t="shared" si="0"/>
        <v>16</v>
      </c>
      <c r="W26" s="36">
        <f t="shared" si="0"/>
        <v>9</v>
      </c>
      <c r="X26" s="36">
        <f t="shared" si="0"/>
        <v>3</v>
      </c>
      <c r="Y26" s="36">
        <f t="shared" si="0"/>
        <v>4</v>
      </c>
      <c r="Z26" s="36">
        <f t="shared" si="0"/>
        <v>0</v>
      </c>
      <c r="AA26" s="36">
        <f t="shared" si="0"/>
        <v>67</v>
      </c>
      <c r="AB26" s="36">
        <f t="shared" si="0"/>
        <v>1</v>
      </c>
      <c r="AC26" s="36">
        <f t="shared" si="0"/>
        <v>0</v>
      </c>
      <c r="AD26" s="15"/>
      <c r="AE26" s="15"/>
      <c r="AF26" s="15"/>
      <c r="AG26" s="15"/>
      <c r="AH26" s="15"/>
      <c r="AI26" s="15"/>
      <c r="AJ26" s="15"/>
      <c r="AK26" s="15"/>
      <c r="AL26" s="15"/>
      <c r="AM26" s="15"/>
      <c r="AN26" s="15"/>
      <c r="AO26" s="15"/>
      <c r="AP26" s="15"/>
      <c r="AQ26" s="15"/>
      <c r="AR26" s="15"/>
      <c r="AS26" s="15"/>
    </row>
    <row r="27" spans="1:45" s="59" customFormat="1" ht="15.75" customHeight="1">
      <c r="A27" s="530"/>
      <c r="B27" s="526"/>
      <c r="C27" s="79" t="s">
        <v>34</v>
      </c>
      <c r="D27" s="6">
        <f aca="true" t="shared" si="1" ref="D27:AC27">D30+D33+D36</f>
        <v>66</v>
      </c>
      <c r="E27" s="6">
        <f t="shared" si="1"/>
        <v>66</v>
      </c>
      <c r="F27" s="6">
        <f t="shared" si="1"/>
        <v>0</v>
      </c>
      <c r="G27" s="365">
        <f>(D30*G30+D33*G33+D36*G36)/D27</f>
        <v>38.68181818181818</v>
      </c>
      <c r="H27" s="6">
        <f t="shared" si="1"/>
        <v>0</v>
      </c>
      <c r="I27" s="6">
        <f t="shared" si="1"/>
        <v>0</v>
      </c>
      <c r="J27" s="6">
        <f t="shared" si="1"/>
        <v>0</v>
      </c>
      <c r="K27" s="6">
        <f t="shared" si="1"/>
        <v>0</v>
      </c>
      <c r="L27" s="6">
        <f t="shared" si="1"/>
        <v>0</v>
      </c>
      <c r="M27" s="6">
        <f t="shared" si="1"/>
        <v>0</v>
      </c>
      <c r="N27" s="6">
        <f t="shared" si="1"/>
        <v>0</v>
      </c>
      <c r="O27" s="6">
        <f t="shared" si="1"/>
        <v>0</v>
      </c>
      <c r="P27" s="6">
        <f t="shared" si="1"/>
        <v>0</v>
      </c>
      <c r="Q27" s="6">
        <f t="shared" si="1"/>
        <v>0</v>
      </c>
      <c r="R27" s="6">
        <f t="shared" si="1"/>
        <v>0</v>
      </c>
      <c r="S27" s="6">
        <f t="shared" si="1"/>
        <v>8</v>
      </c>
      <c r="T27" s="6">
        <f t="shared" si="1"/>
        <v>13</v>
      </c>
      <c r="U27" s="6">
        <f t="shared" si="1"/>
        <v>13</v>
      </c>
      <c r="V27" s="6">
        <f t="shared" si="1"/>
        <v>16</v>
      </c>
      <c r="W27" s="6">
        <f t="shared" si="1"/>
        <v>9</v>
      </c>
      <c r="X27" s="6">
        <f t="shared" si="1"/>
        <v>3</v>
      </c>
      <c r="Y27" s="6">
        <f t="shared" si="1"/>
        <v>4</v>
      </c>
      <c r="Z27" s="6">
        <f t="shared" si="1"/>
        <v>0</v>
      </c>
      <c r="AA27" s="6">
        <f t="shared" si="1"/>
        <v>65</v>
      </c>
      <c r="AB27" s="6">
        <f t="shared" si="1"/>
        <v>1</v>
      </c>
      <c r="AC27" s="6">
        <f t="shared" si="1"/>
        <v>0</v>
      </c>
      <c r="AD27" s="15"/>
      <c r="AE27" s="15"/>
      <c r="AF27" s="15"/>
      <c r="AG27" s="15"/>
      <c r="AH27" s="15"/>
      <c r="AI27" s="15"/>
      <c r="AJ27" s="15"/>
      <c r="AK27" s="15"/>
      <c r="AL27" s="15"/>
      <c r="AM27" s="15"/>
      <c r="AN27" s="15"/>
      <c r="AO27" s="15"/>
      <c r="AP27" s="15"/>
      <c r="AQ27" s="15"/>
      <c r="AR27" s="15"/>
      <c r="AS27" s="15"/>
    </row>
    <row r="28" spans="1:45" s="59" customFormat="1" ht="15.75" customHeight="1">
      <c r="A28" s="530"/>
      <c r="B28" s="526"/>
      <c r="C28" s="79" t="s">
        <v>35</v>
      </c>
      <c r="D28" s="6">
        <f aca="true" t="shared" si="2" ref="D28:AC28">D31+D34+D37</f>
        <v>2</v>
      </c>
      <c r="E28" s="6">
        <f t="shared" si="2"/>
        <v>2</v>
      </c>
      <c r="F28" s="6">
        <f t="shared" si="2"/>
        <v>0</v>
      </c>
      <c r="G28" s="365">
        <f>(D31*G31+D34*G34+D37*G37)/D28</f>
        <v>33</v>
      </c>
      <c r="H28" s="6">
        <f t="shared" si="2"/>
        <v>0</v>
      </c>
      <c r="I28" s="6">
        <f t="shared" si="2"/>
        <v>0</v>
      </c>
      <c r="J28" s="6">
        <f t="shared" si="2"/>
        <v>0</v>
      </c>
      <c r="K28" s="6">
        <f t="shared" si="2"/>
        <v>0</v>
      </c>
      <c r="L28" s="6">
        <f t="shared" si="2"/>
        <v>0</v>
      </c>
      <c r="M28" s="6">
        <f t="shared" si="2"/>
        <v>0</v>
      </c>
      <c r="N28" s="6">
        <f t="shared" si="2"/>
        <v>0</v>
      </c>
      <c r="O28" s="6">
        <f t="shared" si="2"/>
        <v>0</v>
      </c>
      <c r="P28" s="6">
        <f t="shared" si="2"/>
        <v>0</v>
      </c>
      <c r="Q28" s="6">
        <f t="shared" si="2"/>
        <v>0</v>
      </c>
      <c r="R28" s="6">
        <f t="shared" si="2"/>
        <v>0</v>
      </c>
      <c r="S28" s="6">
        <f t="shared" si="2"/>
        <v>1</v>
      </c>
      <c r="T28" s="6">
        <f t="shared" si="2"/>
        <v>0</v>
      </c>
      <c r="U28" s="6">
        <f t="shared" si="2"/>
        <v>1</v>
      </c>
      <c r="V28" s="6">
        <f t="shared" si="2"/>
        <v>0</v>
      </c>
      <c r="W28" s="6">
        <f t="shared" si="2"/>
        <v>0</v>
      </c>
      <c r="X28" s="6">
        <f t="shared" si="2"/>
        <v>0</v>
      </c>
      <c r="Y28" s="6">
        <f t="shared" si="2"/>
        <v>0</v>
      </c>
      <c r="Z28" s="6">
        <f t="shared" si="2"/>
        <v>0</v>
      </c>
      <c r="AA28" s="6">
        <f t="shared" si="2"/>
        <v>2</v>
      </c>
      <c r="AB28" s="6">
        <f t="shared" si="2"/>
        <v>0</v>
      </c>
      <c r="AC28" s="6">
        <f t="shared" si="2"/>
        <v>0</v>
      </c>
      <c r="AD28" s="15"/>
      <c r="AE28" s="15"/>
      <c r="AF28" s="15"/>
      <c r="AG28" s="15"/>
      <c r="AH28" s="15"/>
      <c r="AI28" s="15"/>
      <c r="AJ28" s="15"/>
      <c r="AK28" s="15"/>
      <c r="AL28" s="15"/>
      <c r="AM28" s="15"/>
      <c r="AN28" s="15"/>
      <c r="AO28" s="15"/>
      <c r="AP28" s="15"/>
      <c r="AQ28" s="15"/>
      <c r="AR28" s="15"/>
      <c r="AS28" s="15"/>
    </row>
    <row r="29" spans="1:29" s="59" customFormat="1" ht="15.75" customHeight="1">
      <c r="A29" s="530"/>
      <c r="B29" s="526" t="s">
        <v>202</v>
      </c>
      <c r="C29" s="112" t="s">
        <v>116</v>
      </c>
      <c r="D29" s="36">
        <v>66</v>
      </c>
      <c r="E29" s="36">
        <v>66</v>
      </c>
      <c r="F29" s="36">
        <v>0</v>
      </c>
      <c r="G29" s="36">
        <v>39</v>
      </c>
      <c r="H29" s="36"/>
      <c r="I29" s="36"/>
      <c r="J29" s="36"/>
      <c r="K29" s="36"/>
      <c r="L29" s="36"/>
      <c r="M29" s="36"/>
      <c r="N29" s="36"/>
      <c r="O29" s="36"/>
      <c r="P29" s="36"/>
      <c r="Q29" s="36">
        <v>0</v>
      </c>
      <c r="R29" s="36">
        <v>0</v>
      </c>
      <c r="S29" s="36">
        <v>8</v>
      </c>
      <c r="T29" s="36">
        <v>12</v>
      </c>
      <c r="U29" s="36">
        <v>14</v>
      </c>
      <c r="V29" s="36">
        <v>16</v>
      </c>
      <c r="W29" s="36">
        <v>9</v>
      </c>
      <c r="X29" s="36">
        <v>3</v>
      </c>
      <c r="Y29" s="36">
        <v>4</v>
      </c>
      <c r="Z29" s="36">
        <v>0</v>
      </c>
      <c r="AA29" s="36">
        <v>65</v>
      </c>
      <c r="AB29" s="36">
        <v>1</v>
      </c>
      <c r="AC29" s="36">
        <v>0</v>
      </c>
    </row>
    <row r="30" spans="1:29" s="59" customFormat="1" ht="15.75" customHeight="1">
      <c r="A30" s="530"/>
      <c r="B30" s="526"/>
      <c r="C30" s="79" t="s">
        <v>34</v>
      </c>
      <c r="D30" s="30">
        <v>64</v>
      </c>
      <c r="E30" s="30">
        <v>64</v>
      </c>
      <c r="F30" s="38">
        <v>0</v>
      </c>
      <c r="G30" s="30">
        <v>39</v>
      </c>
      <c r="H30" s="30"/>
      <c r="I30" s="30"/>
      <c r="J30" s="39"/>
      <c r="K30" s="38"/>
      <c r="L30" s="38"/>
      <c r="M30" s="38"/>
      <c r="N30" s="38"/>
      <c r="O30" s="38"/>
      <c r="P30" s="38"/>
      <c r="Q30" s="38">
        <v>0</v>
      </c>
      <c r="R30" s="38">
        <v>0</v>
      </c>
      <c r="S30" s="38">
        <v>7</v>
      </c>
      <c r="T30" s="38">
        <v>12</v>
      </c>
      <c r="U30" s="6">
        <v>13</v>
      </c>
      <c r="V30" s="6">
        <v>16</v>
      </c>
      <c r="W30" s="6">
        <v>9</v>
      </c>
      <c r="X30" s="6">
        <v>3</v>
      </c>
      <c r="Y30" s="6">
        <v>4</v>
      </c>
      <c r="Z30" s="6">
        <v>0</v>
      </c>
      <c r="AA30" s="6">
        <v>63</v>
      </c>
      <c r="AB30" s="6">
        <v>1</v>
      </c>
      <c r="AC30" s="6">
        <v>0</v>
      </c>
    </row>
    <row r="31" spans="1:29" s="59" customFormat="1" ht="15.75" customHeight="1">
      <c r="A31" s="530"/>
      <c r="B31" s="526"/>
      <c r="C31" s="79" t="s">
        <v>35</v>
      </c>
      <c r="D31" s="30">
        <v>2</v>
      </c>
      <c r="E31" s="30">
        <v>2</v>
      </c>
      <c r="F31" s="38">
        <v>0</v>
      </c>
      <c r="G31" s="30">
        <v>33</v>
      </c>
      <c r="H31" s="30"/>
      <c r="I31" s="30"/>
      <c r="J31" s="39"/>
      <c r="K31" s="38"/>
      <c r="L31" s="38"/>
      <c r="M31" s="38"/>
      <c r="N31" s="38"/>
      <c r="O31" s="38"/>
      <c r="P31" s="38"/>
      <c r="Q31" s="38">
        <v>0</v>
      </c>
      <c r="R31" s="38">
        <v>0</v>
      </c>
      <c r="S31" s="38">
        <v>1</v>
      </c>
      <c r="T31" s="38">
        <v>0</v>
      </c>
      <c r="U31" s="6">
        <v>1</v>
      </c>
      <c r="V31" s="6">
        <v>0</v>
      </c>
      <c r="W31" s="6">
        <v>0</v>
      </c>
      <c r="X31" s="6">
        <v>0</v>
      </c>
      <c r="Y31" s="6">
        <v>0</v>
      </c>
      <c r="Z31" s="6">
        <v>0</v>
      </c>
      <c r="AA31" s="6">
        <v>2</v>
      </c>
      <c r="AB31" s="6">
        <v>0</v>
      </c>
      <c r="AC31" s="6">
        <v>0</v>
      </c>
    </row>
    <row r="32" spans="1:29" s="59" customFormat="1" ht="15.75" customHeight="1">
      <c r="A32" s="534" t="s">
        <v>402</v>
      </c>
      <c r="B32" s="506" t="s">
        <v>203</v>
      </c>
      <c r="C32" s="112" t="s">
        <v>116</v>
      </c>
      <c r="D32" s="36">
        <v>1</v>
      </c>
      <c r="E32" s="36">
        <v>1</v>
      </c>
      <c r="F32" s="36">
        <v>0</v>
      </c>
      <c r="G32" s="36">
        <v>30</v>
      </c>
      <c r="H32" s="36"/>
      <c r="I32" s="36"/>
      <c r="J32" s="36"/>
      <c r="K32" s="36"/>
      <c r="L32" s="36"/>
      <c r="M32" s="36"/>
      <c r="N32" s="36"/>
      <c r="O32" s="36"/>
      <c r="P32" s="36"/>
      <c r="Q32" s="36">
        <v>0</v>
      </c>
      <c r="R32" s="36">
        <v>0</v>
      </c>
      <c r="S32" s="36">
        <v>0</v>
      </c>
      <c r="T32" s="36">
        <v>1</v>
      </c>
      <c r="U32" s="36">
        <v>0</v>
      </c>
      <c r="V32" s="36">
        <v>0</v>
      </c>
      <c r="W32" s="36">
        <v>0</v>
      </c>
      <c r="X32" s="36">
        <v>0</v>
      </c>
      <c r="Y32" s="36">
        <v>0</v>
      </c>
      <c r="Z32" s="36">
        <v>0</v>
      </c>
      <c r="AA32" s="36">
        <v>1</v>
      </c>
      <c r="AB32" s="36">
        <v>0</v>
      </c>
      <c r="AC32" s="36">
        <v>0</v>
      </c>
    </row>
    <row r="33" spans="1:29" s="59" customFormat="1" ht="15.75" customHeight="1">
      <c r="A33" s="534"/>
      <c r="B33" s="506"/>
      <c r="C33" s="79" t="s">
        <v>34</v>
      </c>
      <c r="D33" s="30">
        <v>1</v>
      </c>
      <c r="E33" s="30">
        <v>1</v>
      </c>
      <c r="F33" s="38">
        <v>0</v>
      </c>
      <c r="G33" s="30">
        <v>30</v>
      </c>
      <c r="H33" s="30"/>
      <c r="I33" s="30"/>
      <c r="J33" s="39"/>
      <c r="K33" s="38"/>
      <c r="L33" s="38"/>
      <c r="M33" s="38"/>
      <c r="N33" s="38"/>
      <c r="O33" s="38"/>
      <c r="P33" s="38"/>
      <c r="Q33" s="38">
        <v>0</v>
      </c>
      <c r="R33" s="38">
        <v>0</v>
      </c>
      <c r="S33" s="38">
        <v>0</v>
      </c>
      <c r="T33" s="41">
        <v>1</v>
      </c>
      <c r="U33" s="6">
        <v>0</v>
      </c>
      <c r="V33" s="6">
        <v>0</v>
      </c>
      <c r="W33" s="6">
        <v>0</v>
      </c>
      <c r="X33" s="6">
        <v>0</v>
      </c>
      <c r="Y33" s="6">
        <v>0</v>
      </c>
      <c r="Z33" s="6">
        <v>0</v>
      </c>
      <c r="AA33" s="6">
        <v>1</v>
      </c>
      <c r="AB33" s="6">
        <v>0</v>
      </c>
      <c r="AC33" s="6">
        <v>0</v>
      </c>
    </row>
    <row r="34" spans="1:29" s="59" customFormat="1" ht="15.75" customHeight="1">
      <c r="A34" s="534"/>
      <c r="B34" s="506"/>
      <c r="C34" s="79" t="s">
        <v>35</v>
      </c>
      <c r="D34" s="30">
        <v>0</v>
      </c>
      <c r="E34" s="30">
        <v>0</v>
      </c>
      <c r="F34" s="38">
        <v>0</v>
      </c>
      <c r="G34" s="30">
        <v>0</v>
      </c>
      <c r="H34" s="30"/>
      <c r="I34" s="30"/>
      <c r="J34" s="39"/>
      <c r="K34" s="38"/>
      <c r="L34" s="38"/>
      <c r="M34" s="38"/>
      <c r="N34" s="38"/>
      <c r="O34" s="38"/>
      <c r="P34" s="38"/>
      <c r="Q34" s="38">
        <v>0</v>
      </c>
      <c r="R34" s="38">
        <v>0</v>
      </c>
      <c r="S34" s="38">
        <v>0</v>
      </c>
      <c r="T34" s="41">
        <v>0</v>
      </c>
      <c r="U34" s="6">
        <v>0</v>
      </c>
      <c r="V34" s="6">
        <v>0</v>
      </c>
      <c r="W34" s="6">
        <v>0</v>
      </c>
      <c r="X34" s="6">
        <v>0</v>
      </c>
      <c r="Y34" s="6">
        <v>0</v>
      </c>
      <c r="Z34" s="6">
        <v>0</v>
      </c>
      <c r="AA34" s="6">
        <v>0</v>
      </c>
      <c r="AB34" s="6">
        <v>0</v>
      </c>
      <c r="AC34" s="6">
        <v>0</v>
      </c>
    </row>
    <row r="35" spans="1:29" s="59" customFormat="1" ht="15.75" customHeight="1">
      <c r="A35" s="534"/>
      <c r="B35" s="506" t="s">
        <v>205</v>
      </c>
      <c r="C35" s="112" t="s">
        <v>116</v>
      </c>
      <c r="D35" s="36">
        <v>1</v>
      </c>
      <c r="E35" s="36">
        <v>1</v>
      </c>
      <c r="F35" s="36">
        <v>0</v>
      </c>
      <c r="G35" s="36">
        <v>27</v>
      </c>
      <c r="H35" s="36"/>
      <c r="I35" s="36"/>
      <c r="J35" s="36"/>
      <c r="K35" s="36"/>
      <c r="L35" s="36"/>
      <c r="M35" s="36"/>
      <c r="N35" s="36"/>
      <c r="O35" s="36"/>
      <c r="P35" s="36"/>
      <c r="Q35" s="36">
        <v>0</v>
      </c>
      <c r="R35" s="36">
        <v>0</v>
      </c>
      <c r="S35" s="36">
        <v>1</v>
      </c>
      <c r="T35" s="36">
        <v>0</v>
      </c>
      <c r="U35" s="36">
        <v>0</v>
      </c>
      <c r="V35" s="36">
        <v>0</v>
      </c>
      <c r="W35" s="36">
        <v>0</v>
      </c>
      <c r="X35" s="36">
        <v>0</v>
      </c>
      <c r="Y35" s="36">
        <v>0</v>
      </c>
      <c r="Z35" s="36">
        <v>0</v>
      </c>
      <c r="AA35" s="36">
        <v>1</v>
      </c>
      <c r="AB35" s="36">
        <v>0</v>
      </c>
      <c r="AC35" s="36">
        <v>0</v>
      </c>
    </row>
    <row r="36" spans="1:29" s="59" customFormat="1" ht="15.75" customHeight="1">
      <c r="A36" s="534"/>
      <c r="B36" s="506"/>
      <c r="C36" s="79" t="s">
        <v>34</v>
      </c>
      <c r="D36" s="30">
        <v>1</v>
      </c>
      <c r="E36" s="30">
        <v>1</v>
      </c>
      <c r="F36" s="30">
        <v>0</v>
      </c>
      <c r="G36" s="30">
        <v>27</v>
      </c>
      <c r="H36" s="30"/>
      <c r="I36" s="30"/>
      <c r="J36" s="30"/>
      <c r="K36" s="30"/>
      <c r="L36" s="30"/>
      <c r="M36" s="30"/>
      <c r="N36" s="30"/>
      <c r="O36" s="30"/>
      <c r="P36" s="30"/>
      <c r="Q36" s="30">
        <v>0</v>
      </c>
      <c r="R36" s="30">
        <v>0</v>
      </c>
      <c r="S36" s="30">
        <v>1</v>
      </c>
      <c r="T36" s="30">
        <v>0</v>
      </c>
      <c r="U36" s="6">
        <v>0</v>
      </c>
      <c r="V36" s="6">
        <v>0</v>
      </c>
      <c r="W36" s="6">
        <v>0</v>
      </c>
      <c r="X36" s="6">
        <v>0</v>
      </c>
      <c r="Y36" s="6">
        <v>0</v>
      </c>
      <c r="Z36" s="6">
        <v>0</v>
      </c>
      <c r="AA36" s="6">
        <v>1</v>
      </c>
      <c r="AB36" s="6">
        <v>0</v>
      </c>
      <c r="AC36" s="6">
        <v>0</v>
      </c>
    </row>
    <row r="37" spans="1:29" s="59" customFormat="1" ht="15.75" customHeight="1">
      <c r="A37" s="534"/>
      <c r="B37" s="506"/>
      <c r="C37" s="79" t="s">
        <v>35</v>
      </c>
      <c r="D37" s="216">
        <v>0</v>
      </c>
      <c r="E37" s="131">
        <v>0</v>
      </c>
      <c r="F37" s="131">
        <v>0</v>
      </c>
      <c r="G37" s="131">
        <v>0</v>
      </c>
      <c r="H37" s="131"/>
      <c r="I37" s="131"/>
      <c r="J37" s="131"/>
      <c r="K37" s="131"/>
      <c r="L37" s="131"/>
      <c r="M37" s="131"/>
      <c r="N37" s="131"/>
      <c r="O37" s="131"/>
      <c r="P37" s="131"/>
      <c r="Q37" s="131">
        <v>0</v>
      </c>
      <c r="R37" s="131">
        <v>0</v>
      </c>
      <c r="S37" s="131">
        <v>0</v>
      </c>
      <c r="T37" s="131">
        <v>0</v>
      </c>
      <c r="U37" s="20">
        <v>0</v>
      </c>
      <c r="V37" s="20">
        <v>0</v>
      </c>
      <c r="W37" s="20">
        <v>0</v>
      </c>
      <c r="X37" s="20">
        <v>0</v>
      </c>
      <c r="Y37" s="20">
        <v>0</v>
      </c>
      <c r="Z37" s="20">
        <v>0</v>
      </c>
      <c r="AA37" s="20">
        <v>0</v>
      </c>
      <c r="AB37" s="20">
        <v>0</v>
      </c>
      <c r="AC37" s="20">
        <v>0</v>
      </c>
    </row>
    <row r="38" spans="1:29" s="59" customFormat="1" ht="15.75" customHeight="1">
      <c r="A38" s="546" t="s">
        <v>403</v>
      </c>
      <c r="B38" s="522" t="s">
        <v>115</v>
      </c>
      <c r="C38" s="112" t="s">
        <v>116</v>
      </c>
      <c r="D38" s="36">
        <f>D41+D44+D47</f>
        <v>87</v>
      </c>
      <c r="E38" s="36">
        <f aca="true" t="shared" si="3" ref="E38:AC38">E41+E44+E47</f>
        <v>87</v>
      </c>
      <c r="F38" s="36">
        <f t="shared" si="3"/>
        <v>0</v>
      </c>
      <c r="G38" s="263">
        <f>(D41*G41+D44*G44+D47*G47)/D38</f>
        <v>30.95402298850575</v>
      </c>
      <c r="H38" s="36">
        <f t="shared" si="3"/>
        <v>0</v>
      </c>
      <c r="I38" s="36">
        <f t="shared" si="3"/>
        <v>0</v>
      </c>
      <c r="J38" s="36">
        <f t="shared" si="3"/>
        <v>0</v>
      </c>
      <c r="K38" s="36">
        <f t="shared" si="3"/>
        <v>0</v>
      </c>
      <c r="L38" s="36">
        <f t="shared" si="3"/>
        <v>0</v>
      </c>
      <c r="M38" s="36">
        <f t="shared" si="3"/>
        <v>0</v>
      </c>
      <c r="N38" s="36">
        <f t="shared" si="3"/>
        <v>0</v>
      </c>
      <c r="O38" s="36">
        <f t="shared" si="3"/>
        <v>0</v>
      </c>
      <c r="P38" s="36">
        <f t="shared" si="3"/>
        <v>0</v>
      </c>
      <c r="Q38" s="36">
        <f t="shared" si="3"/>
        <v>0</v>
      </c>
      <c r="R38" s="36">
        <f t="shared" si="3"/>
        <v>4</v>
      </c>
      <c r="S38" s="36">
        <f t="shared" si="3"/>
        <v>41</v>
      </c>
      <c r="T38" s="36">
        <f t="shared" si="3"/>
        <v>23</v>
      </c>
      <c r="U38" s="36">
        <f t="shared" si="3"/>
        <v>9</v>
      </c>
      <c r="V38" s="36">
        <f t="shared" si="3"/>
        <v>6</v>
      </c>
      <c r="W38" s="36">
        <f t="shared" si="3"/>
        <v>4</v>
      </c>
      <c r="X38" s="36">
        <f t="shared" si="3"/>
        <v>0</v>
      </c>
      <c r="Y38" s="36">
        <f t="shared" si="3"/>
        <v>0</v>
      </c>
      <c r="Z38" s="36">
        <f t="shared" si="3"/>
        <v>69</v>
      </c>
      <c r="AA38" s="36">
        <f t="shared" si="3"/>
        <v>18</v>
      </c>
      <c r="AB38" s="36">
        <f t="shared" si="3"/>
        <v>0</v>
      </c>
      <c r="AC38" s="36">
        <f t="shared" si="3"/>
        <v>0</v>
      </c>
    </row>
    <row r="39" spans="1:29" s="59" customFormat="1" ht="15.75" customHeight="1">
      <c r="A39" s="547"/>
      <c r="B39" s="526"/>
      <c r="C39" s="79" t="s">
        <v>34</v>
      </c>
      <c r="D39" s="6">
        <f aca="true" t="shared" si="4" ref="D39:AC39">D42+D45+D48</f>
        <v>71</v>
      </c>
      <c r="E39" s="6">
        <f t="shared" si="4"/>
        <v>71</v>
      </c>
      <c r="F39" s="6">
        <f t="shared" si="4"/>
        <v>0</v>
      </c>
      <c r="G39" s="365">
        <f>(D42*G42+D45*G45+D48*G48)/D39</f>
        <v>31.929577464788732</v>
      </c>
      <c r="H39" s="6">
        <f t="shared" si="4"/>
        <v>0</v>
      </c>
      <c r="I39" s="6">
        <f t="shared" si="4"/>
        <v>0</v>
      </c>
      <c r="J39" s="6">
        <f t="shared" si="4"/>
        <v>0</v>
      </c>
      <c r="K39" s="6">
        <f t="shared" si="4"/>
        <v>0</v>
      </c>
      <c r="L39" s="6">
        <f t="shared" si="4"/>
        <v>0</v>
      </c>
      <c r="M39" s="6">
        <f t="shared" si="4"/>
        <v>0</v>
      </c>
      <c r="N39" s="6">
        <f t="shared" si="4"/>
        <v>0</v>
      </c>
      <c r="O39" s="6">
        <f t="shared" si="4"/>
        <v>0</v>
      </c>
      <c r="P39" s="6">
        <f t="shared" si="4"/>
        <v>0</v>
      </c>
      <c r="Q39" s="6">
        <f t="shared" si="4"/>
        <v>0</v>
      </c>
      <c r="R39" s="6">
        <f t="shared" si="4"/>
        <v>1</v>
      </c>
      <c r="S39" s="6">
        <f t="shared" si="4"/>
        <v>32</v>
      </c>
      <c r="T39" s="6">
        <f t="shared" si="4"/>
        <v>20</v>
      </c>
      <c r="U39" s="6">
        <f t="shared" si="4"/>
        <v>9</v>
      </c>
      <c r="V39" s="6">
        <f t="shared" si="4"/>
        <v>5</v>
      </c>
      <c r="W39" s="6">
        <f t="shared" si="4"/>
        <v>4</v>
      </c>
      <c r="X39" s="6">
        <f t="shared" si="4"/>
        <v>0</v>
      </c>
      <c r="Y39" s="6">
        <f t="shared" si="4"/>
        <v>0</v>
      </c>
      <c r="Z39" s="6">
        <f t="shared" si="4"/>
        <v>58</v>
      </c>
      <c r="AA39" s="6">
        <f t="shared" si="4"/>
        <v>13</v>
      </c>
      <c r="AB39" s="6">
        <f t="shared" si="4"/>
        <v>0</v>
      </c>
      <c r="AC39" s="6">
        <f t="shared" si="4"/>
        <v>0</v>
      </c>
    </row>
    <row r="40" spans="1:29" s="59" customFormat="1" ht="15.75" customHeight="1">
      <c r="A40" s="547"/>
      <c r="B40" s="526"/>
      <c r="C40" s="79" t="s">
        <v>35</v>
      </c>
      <c r="D40" s="6">
        <f aca="true" t="shared" si="5" ref="D40:AC40">D43+D46+D49</f>
        <v>16</v>
      </c>
      <c r="E40" s="6">
        <f t="shared" si="5"/>
        <v>16</v>
      </c>
      <c r="F40" s="6">
        <f t="shared" si="5"/>
        <v>0</v>
      </c>
      <c r="G40" s="365">
        <f>(D43*G43+D46*G46+D49*G49)/D40</f>
        <v>27.25</v>
      </c>
      <c r="H40" s="6">
        <f t="shared" si="5"/>
        <v>0</v>
      </c>
      <c r="I40" s="6">
        <f t="shared" si="5"/>
        <v>0</v>
      </c>
      <c r="J40" s="6">
        <f t="shared" si="5"/>
        <v>0</v>
      </c>
      <c r="K40" s="6">
        <f t="shared" si="5"/>
        <v>0</v>
      </c>
      <c r="L40" s="6">
        <f t="shared" si="5"/>
        <v>0</v>
      </c>
      <c r="M40" s="6">
        <f t="shared" si="5"/>
        <v>0</v>
      </c>
      <c r="N40" s="6">
        <f t="shared" si="5"/>
        <v>0</v>
      </c>
      <c r="O40" s="6">
        <f t="shared" si="5"/>
        <v>0</v>
      </c>
      <c r="P40" s="6">
        <f t="shared" si="5"/>
        <v>0</v>
      </c>
      <c r="Q40" s="6">
        <f t="shared" si="5"/>
        <v>0</v>
      </c>
      <c r="R40" s="6">
        <f t="shared" si="5"/>
        <v>3</v>
      </c>
      <c r="S40" s="6">
        <f t="shared" si="5"/>
        <v>9</v>
      </c>
      <c r="T40" s="6">
        <f t="shared" si="5"/>
        <v>3</v>
      </c>
      <c r="U40" s="6">
        <f t="shared" si="5"/>
        <v>0</v>
      </c>
      <c r="V40" s="6">
        <f t="shared" si="5"/>
        <v>1</v>
      </c>
      <c r="W40" s="6">
        <f t="shared" si="5"/>
        <v>0</v>
      </c>
      <c r="X40" s="6">
        <f t="shared" si="5"/>
        <v>0</v>
      </c>
      <c r="Y40" s="6">
        <f t="shared" si="5"/>
        <v>0</v>
      </c>
      <c r="Z40" s="6">
        <f t="shared" si="5"/>
        <v>11</v>
      </c>
      <c r="AA40" s="6">
        <f t="shared" si="5"/>
        <v>5</v>
      </c>
      <c r="AB40" s="6">
        <f t="shared" si="5"/>
        <v>0</v>
      </c>
      <c r="AC40" s="6">
        <f t="shared" si="5"/>
        <v>0</v>
      </c>
    </row>
    <row r="41" spans="1:29" s="59" customFormat="1" ht="15.75" customHeight="1">
      <c r="A41" s="547"/>
      <c r="B41" s="526" t="s">
        <v>205</v>
      </c>
      <c r="C41" s="112" t="s">
        <v>116</v>
      </c>
      <c r="D41" s="36">
        <v>85</v>
      </c>
      <c r="E41" s="36">
        <v>85</v>
      </c>
      <c r="F41" s="36">
        <v>0</v>
      </c>
      <c r="G41" s="36">
        <v>31</v>
      </c>
      <c r="H41" s="36"/>
      <c r="I41" s="36"/>
      <c r="J41" s="36"/>
      <c r="K41" s="36"/>
      <c r="L41" s="36"/>
      <c r="M41" s="36"/>
      <c r="N41" s="36"/>
      <c r="O41" s="36"/>
      <c r="P41" s="36"/>
      <c r="Q41" s="36">
        <v>0</v>
      </c>
      <c r="R41" s="36">
        <v>4</v>
      </c>
      <c r="S41" s="36">
        <v>40</v>
      </c>
      <c r="T41" s="36">
        <v>22</v>
      </c>
      <c r="U41" s="36">
        <v>9</v>
      </c>
      <c r="V41" s="36">
        <v>6</v>
      </c>
      <c r="W41" s="36">
        <v>4</v>
      </c>
      <c r="X41" s="36">
        <v>0</v>
      </c>
      <c r="Y41" s="36">
        <v>0</v>
      </c>
      <c r="Z41" s="36">
        <v>68</v>
      </c>
      <c r="AA41" s="36">
        <v>17</v>
      </c>
      <c r="AB41" s="36">
        <v>0</v>
      </c>
      <c r="AC41" s="36">
        <v>0</v>
      </c>
    </row>
    <row r="42" spans="1:29" s="59" customFormat="1" ht="15.75" customHeight="1">
      <c r="A42" s="547"/>
      <c r="B42" s="526"/>
      <c r="C42" s="79" t="s">
        <v>34</v>
      </c>
      <c r="D42" s="30">
        <v>70</v>
      </c>
      <c r="E42" s="30">
        <v>70</v>
      </c>
      <c r="F42" s="38">
        <v>0</v>
      </c>
      <c r="G42" s="30">
        <v>32</v>
      </c>
      <c r="H42" s="30"/>
      <c r="I42" s="30"/>
      <c r="J42" s="39"/>
      <c r="K42" s="38"/>
      <c r="L42" s="38"/>
      <c r="M42" s="38"/>
      <c r="N42" s="38"/>
      <c r="O42" s="38"/>
      <c r="P42" s="38"/>
      <c r="Q42" s="38">
        <v>0</v>
      </c>
      <c r="R42" s="38">
        <v>1</v>
      </c>
      <c r="S42" s="38">
        <v>31</v>
      </c>
      <c r="T42" s="38">
        <v>20</v>
      </c>
      <c r="U42" s="6">
        <v>9</v>
      </c>
      <c r="V42" s="6">
        <v>5</v>
      </c>
      <c r="W42" s="6">
        <v>4</v>
      </c>
      <c r="X42" s="6">
        <v>0</v>
      </c>
      <c r="Y42" s="6">
        <v>0</v>
      </c>
      <c r="Z42" s="6">
        <v>58</v>
      </c>
      <c r="AA42" s="6">
        <v>12</v>
      </c>
      <c r="AB42" s="6">
        <v>0</v>
      </c>
      <c r="AC42" s="6">
        <v>0</v>
      </c>
    </row>
    <row r="43" spans="1:29" s="59" customFormat="1" ht="15.75" customHeight="1">
      <c r="A43" s="547"/>
      <c r="B43" s="526"/>
      <c r="C43" s="79" t="s">
        <v>35</v>
      </c>
      <c r="D43" s="30">
        <v>15</v>
      </c>
      <c r="E43" s="30">
        <v>15</v>
      </c>
      <c r="F43" s="38">
        <v>0</v>
      </c>
      <c r="G43" s="30">
        <v>27</v>
      </c>
      <c r="H43" s="30"/>
      <c r="I43" s="30"/>
      <c r="J43" s="39"/>
      <c r="K43" s="38"/>
      <c r="L43" s="38"/>
      <c r="M43" s="38"/>
      <c r="N43" s="38"/>
      <c r="O43" s="38"/>
      <c r="P43" s="38"/>
      <c r="Q43" s="38">
        <v>0</v>
      </c>
      <c r="R43" s="38">
        <v>3</v>
      </c>
      <c r="S43" s="38">
        <v>9</v>
      </c>
      <c r="T43" s="38">
        <v>2</v>
      </c>
      <c r="U43" s="6">
        <v>0</v>
      </c>
      <c r="V43" s="6">
        <v>1</v>
      </c>
      <c r="W43" s="6">
        <v>0</v>
      </c>
      <c r="X43" s="6">
        <v>0</v>
      </c>
      <c r="Y43" s="6">
        <v>0</v>
      </c>
      <c r="Z43" s="6">
        <v>10</v>
      </c>
      <c r="AA43" s="6">
        <v>5</v>
      </c>
      <c r="AB43" s="6">
        <v>0</v>
      </c>
      <c r="AC43" s="6">
        <v>0</v>
      </c>
    </row>
    <row r="44" spans="1:29" s="59" customFormat="1" ht="15.75" customHeight="1">
      <c r="A44" s="548" t="s">
        <v>537</v>
      </c>
      <c r="B44" s="526" t="s">
        <v>300</v>
      </c>
      <c r="C44" s="112" t="s">
        <v>116</v>
      </c>
      <c r="D44" s="36">
        <v>1</v>
      </c>
      <c r="E44" s="36">
        <v>1</v>
      </c>
      <c r="F44" s="36">
        <v>0</v>
      </c>
      <c r="G44" s="36">
        <v>27</v>
      </c>
      <c r="H44" s="36"/>
      <c r="I44" s="36"/>
      <c r="J44" s="36"/>
      <c r="K44" s="36"/>
      <c r="L44" s="36"/>
      <c r="M44" s="36"/>
      <c r="N44" s="36"/>
      <c r="O44" s="36"/>
      <c r="P44" s="36"/>
      <c r="Q44" s="36">
        <v>0</v>
      </c>
      <c r="R44" s="36">
        <v>0</v>
      </c>
      <c r="S44" s="36">
        <v>1</v>
      </c>
      <c r="T44" s="36">
        <v>0</v>
      </c>
      <c r="U44" s="36">
        <v>0</v>
      </c>
      <c r="V44" s="36">
        <v>0</v>
      </c>
      <c r="W44" s="36">
        <v>0</v>
      </c>
      <c r="X44" s="36">
        <v>0</v>
      </c>
      <c r="Y44" s="36">
        <v>0</v>
      </c>
      <c r="Z44" s="36">
        <v>0</v>
      </c>
      <c r="AA44" s="36">
        <v>1</v>
      </c>
      <c r="AB44" s="36">
        <v>0</v>
      </c>
      <c r="AC44" s="36">
        <v>0</v>
      </c>
    </row>
    <row r="45" spans="1:29" s="59" customFormat="1" ht="15.75" customHeight="1">
      <c r="A45" s="548"/>
      <c r="B45" s="526"/>
      <c r="C45" s="79" t="s">
        <v>34</v>
      </c>
      <c r="D45" s="30">
        <v>1</v>
      </c>
      <c r="E45" s="30">
        <v>1</v>
      </c>
      <c r="F45" s="30">
        <v>0</v>
      </c>
      <c r="G45" s="30">
        <v>27</v>
      </c>
      <c r="H45" s="30"/>
      <c r="I45" s="30"/>
      <c r="J45" s="30"/>
      <c r="K45" s="30"/>
      <c r="L45" s="30"/>
      <c r="M45" s="30"/>
      <c r="N45" s="30"/>
      <c r="O45" s="30"/>
      <c r="P45" s="30"/>
      <c r="Q45" s="30">
        <v>0</v>
      </c>
      <c r="R45" s="30">
        <v>0</v>
      </c>
      <c r="S45" s="30">
        <v>1</v>
      </c>
      <c r="T45" s="30">
        <v>0</v>
      </c>
      <c r="U45" s="6">
        <v>0</v>
      </c>
      <c r="V45" s="6">
        <v>0</v>
      </c>
      <c r="W45" s="6">
        <v>0</v>
      </c>
      <c r="X45" s="6">
        <v>0</v>
      </c>
      <c r="Y45" s="6">
        <v>0</v>
      </c>
      <c r="Z45" s="6">
        <v>0</v>
      </c>
      <c r="AA45" s="6">
        <v>1</v>
      </c>
      <c r="AB45" s="6">
        <v>0</v>
      </c>
      <c r="AC45" s="6">
        <v>0</v>
      </c>
    </row>
    <row r="46" spans="1:29" s="59" customFormat="1" ht="15.75" customHeight="1">
      <c r="A46" s="548"/>
      <c r="B46" s="526"/>
      <c r="C46" s="79" t="s">
        <v>35</v>
      </c>
      <c r="D46" s="30">
        <v>0</v>
      </c>
      <c r="E46" s="30">
        <v>0</v>
      </c>
      <c r="F46" s="30">
        <v>0</v>
      </c>
      <c r="G46" s="30">
        <v>0</v>
      </c>
      <c r="H46" s="30"/>
      <c r="I46" s="30"/>
      <c r="J46" s="30"/>
      <c r="K46" s="30"/>
      <c r="L46" s="30"/>
      <c r="M46" s="30"/>
      <c r="N46" s="30"/>
      <c r="O46" s="30"/>
      <c r="P46" s="30"/>
      <c r="Q46" s="30">
        <v>0</v>
      </c>
      <c r="R46" s="30">
        <v>0</v>
      </c>
      <c r="S46" s="30">
        <v>0</v>
      </c>
      <c r="T46" s="30">
        <v>0</v>
      </c>
      <c r="U46" s="6">
        <v>0</v>
      </c>
      <c r="V46" s="6">
        <v>0</v>
      </c>
      <c r="W46" s="6">
        <v>0</v>
      </c>
      <c r="X46" s="6">
        <v>0</v>
      </c>
      <c r="Y46" s="6">
        <v>0</v>
      </c>
      <c r="Z46" s="6">
        <v>0</v>
      </c>
      <c r="AA46" s="6">
        <v>0</v>
      </c>
      <c r="AB46" s="6">
        <v>0</v>
      </c>
      <c r="AC46" s="6">
        <v>0</v>
      </c>
    </row>
    <row r="47" spans="1:29" ht="15.75">
      <c r="A47" s="548"/>
      <c r="B47" s="526" t="s">
        <v>536</v>
      </c>
      <c r="C47" s="112" t="s">
        <v>116</v>
      </c>
      <c r="D47" s="348">
        <v>1</v>
      </c>
      <c r="E47" s="348">
        <v>1</v>
      </c>
      <c r="F47" s="348">
        <v>0</v>
      </c>
      <c r="G47" s="348">
        <v>31</v>
      </c>
      <c r="H47" s="345"/>
      <c r="I47" s="345"/>
      <c r="J47" s="345"/>
      <c r="K47" s="345"/>
      <c r="L47" s="345"/>
      <c r="M47" s="345"/>
      <c r="N47" s="345"/>
      <c r="O47" s="345"/>
      <c r="P47" s="345"/>
      <c r="Q47" s="348">
        <v>0</v>
      </c>
      <c r="R47" s="348">
        <v>0</v>
      </c>
      <c r="S47" s="348">
        <v>0</v>
      </c>
      <c r="T47" s="348">
        <v>1</v>
      </c>
      <c r="U47" s="348">
        <v>0</v>
      </c>
      <c r="V47" s="348">
        <v>0</v>
      </c>
      <c r="W47" s="348">
        <v>0</v>
      </c>
      <c r="X47" s="348">
        <v>0</v>
      </c>
      <c r="Y47" s="348">
        <v>0</v>
      </c>
      <c r="Z47" s="348">
        <v>1</v>
      </c>
      <c r="AA47" s="348">
        <v>0</v>
      </c>
      <c r="AB47" s="348">
        <v>0</v>
      </c>
      <c r="AC47" s="348">
        <v>0</v>
      </c>
    </row>
    <row r="48" spans="1:29" ht="15.75">
      <c r="A48" s="548"/>
      <c r="B48" s="526"/>
      <c r="C48" s="79" t="s">
        <v>34</v>
      </c>
      <c r="D48" s="349">
        <v>0</v>
      </c>
      <c r="E48" s="349">
        <v>0</v>
      </c>
      <c r="F48" s="349">
        <v>0</v>
      </c>
      <c r="G48" s="349">
        <v>0</v>
      </c>
      <c r="H48" s="346"/>
      <c r="I48" s="346"/>
      <c r="J48" s="346"/>
      <c r="K48" s="346"/>
      <c r="L48" s="346"/>
      <c r="M48" s="346"/>
      <c r="N48" s="346"/>
      <c r="O48" s="346"/>
      <c r="P48" s="346"/>
      <c r="Q48" s="349">
        <v>0</v>
      </c>
      <c r="R48" s="349">
        <v>0</v>
      </c>
      <c r="S48" s="349">
        <v>0</v>
      </c>
      <c r="T48" s="349">
        <v>0</v>
      </c>
      <c r="U48" s="349">
        <v>0</v>
      </c>
      <c r="V48" s="349">
        <v>0</v>
      </c>
      <c r="W48" s="349">
        <v>0</v>
      </c>
      <c r="X48" s="349">
        <v>0</v>
      </c>
      <c r="Y48" s="349">
        <v>0</v>
      </c>
      <c r="Z48" s="349">
        <v>0</v>
      </c>
      <c r="AA48" s="349">
        <v>0</v>
      </c>
      <c r="AB48" s="349">
        <v>0</v>
      </c>
      <c r="AC48" s="349">
        <v>0</v>
      </c>
    </row>
    <row r="49" spans="1:29" ht="15.75">
      <c r="A49" s="549"/>
      <c r="B49" s="526"/>
      <c r="C49" s="79" t="s">
        <v>35</v>
      </c>
      <c r="D49" s="351">
        <v>1</v>
      </c>
      <c r="E49" s="350">
        <v>1</v>
      </c>
      <c r="F49" s="350">
        <v>0</v>
      </c>
      <c r="G49" s="350">
        <v>31</v>
      </c>
      <c r="H49" s="347"/>
      <c r="I49" s="347"/>
      <c r="J49" s="347"/>
      <c r="K49" s="347"/>
      <c r="L49" s="347"/>
      <c r="M49" s="347"/>
      <c r="N49" s="347"/>
      <c r="O49" s="347"/>
      <c r="P49" s="347"/>
      <c r="Q49" s="350">
        <v>0</v>
      </c>
      <c r="R49" s="350">
        <v>0</v>
      </c>
      <c r="S49" s="350">
        <v>0</v>
      </c>
      <c r="T49" s="350">
        <v>1</v>
      </c>
      <c r="U49" s="350">
        <v>0</v>
      </c>
      <c r="V49" s="350">
        <v>0</v>
      </c>
      <c r="W49" s="350">
        <v>0</v>
      </c>
      <c r="X49" s="350">
        <v>0</v>
      </c>
      <c r="Y49" s="350">
        <v>0</v>
      </c>
      <c r="Z49" s="350">
        <v>1</v>
      </c>
      <c r="AA49" s="350">
        <v>0</v>
      </c>
      <c r="AB49" s="350">
        <v>0</v>
      </c>
      <c r="AC49" s="350">
        <v>0</v>
      </c>
    </row>
    <row r="52" spans="1:29" ht="15.75">
      <c r="A52" s="467" t="str">
        <f>"-"&amp;Sheet1!D12&amp;"-"</f>
        <v>-92-</v>
      </c>
      <c r="B52" s="467"/>
      <c r="C52" s="467"/>
      <c r="D52" s="467"/>
      <c r="E52" s="467"/>
      <c r="F52" s="467"/>
      <c r="G52" s="467"/>
      <c r="H52" s="467"/>
      <c r="I52" s="467"/>
      <c r="J52" s="467"/>
      <c r="K52" s="467"/>
      <c r="L52" s="467"/>
      <c r="M52" s="467"/>
      <c r="N52" s="467"/>
      <c r="O52" s="467"/>
      <c r="P52" s="467"/>
      <c r="Q52" s="467"/>
      <c r="R52" s="467"/>
      <c r="S52" s="467"/>
      <c r="T52" s="467" t="str">
        <f>"-"&amp;Sheet1!E12&amp;"-"</f>
        <v>-93-</v>
      </c>
      <c r="U52" s="467"/>
      <c r="V52" s="467"/>
      <c r="W52" s="467"/>
      <c r="X52" s="467"/>
      <c r="Y52" s="467"/>
      <c r="Z52" s="467"/>
      <c r="AA52" s="467"/>
      <c r="AB52" s="467"/>
      <c r="AC52" s="467"/>
    </row>
  </sheetData>
  <sheetProtection/>
  <mergeCells count="36">
    <mergeCell ref="Q3:S3"/>
    <mergeCell ref="A1:S1"/>
    <mergeCell ref="T1:AC1"/>
    <mergeCell ref="A2:R2"/>
    <mergeCell ref="T2:Z2"/>
    <mergeCell ref="AB2:AC2"/>
    <mergeCell ref="T3:Y3"/>
    <mergeCell ref="Z3:AC3"/>
    <mergeCell ref="D3:F3"/>
    <mergeCell ref="G3:G4"/>
    <mergeCell ref="A5:A9"/>
    <mergeCell ref="B5:B7"/>
    <mergeCell ref="B8:B10"/>
    <mergeCell ref="B11:B13"/>
    <mergeCell ref="A3:C4"/>
    <mergeCell ref="B14:B16"/>
    <mergeCell ref="A10:A16"/>
    <mergeCell ref="T52:AC52"/>
    <mergeCell ref="B35:B37"/>
    <mergeCell ref="B38:B40"/>
    <mergeCell ref="B41:B43"/>
    <mergeCell ref="B44:B46"/>
    <mergeCell ref="B17:B19"/>
    <mergeCell ref="B20:B22"/>
    <mergeCell ref="B23:B25"/>
    <mergeCell ref="B26:B28"/>
    <mergeCell ref="B29:B31"/>
    <mergeCell ref="B47:B49"/>
    <mergeCell ref="A38:A43"/>
    <mergeCell ref="A44:A49"/>
    <mergeCell ref="A52:S52"/>
    <mergeCell ref="A32:A37"/>
    <mergeCell ref="A17:A21"/>
    <mergeCell ref="A22:A25"/>
    <mergeCell ref="A26:A31"/>
    <mergeCell ref="B32:B34"/>
  </mergeCells>
  <printOptions/>
  <pageMargins left="0.7086614173228347" right="0.7086614173228347" top="0.7480314960629921" bottom="0.7480314960629921" header="0.31496062992125984" footer="0.31496062992125984"/>
  <pageSetup fitToWidth="2" horizontalDpi="600" verticalDpi="600" orientation="portrait" pageOrder="overThenDown" paperSize="8" scale="130" r:id="rId1"/>
  <colBreaks count="1" manualBreakCount="1">
    <brk id="19" max="65535" man="1"/>
  </colBreaks>
</worksheet>
</file>

<file path=xl/worksheets/sheet28.xml><?xml version="1.0" encoding="utf-8"?>
<worksheet xmlns="http://schemas.openxmlformats.org/spreadsheetml/2006/main" xmlns:r="http://schemas.openxmlformats.org/officeDocument/2006/relationships">
  <dimension ref="A1:AW74"/>
  <sheetViews>
    <sheetView view="pageBreakPreview" zoomScale="60" zoomScaleNormal="70" workbookViewId="0" topLeftCell="A1">
      <selection activeCell="A1" sqref="A1:AC1"/>
    </sheetView>
  </sheetViews>
  <sheetFormatPr defaultColWidth="9.00390625" defaultRowHeight="16.5"/>
  <cols>
    <col min="1" max="1" width="7.50390625" style="18" customWidth="1"/>
    <col min="2" max="2" width="9.25390625" style="18" customWidth="1"/>
    <col min="3" max="3" width="12.50390625" style="18" customWidth="1"/>
    <col min="4" max="4" width="10.125" style="18" customWidth="1"/>
    <col min="5" max="5" width="10.625" style="18" customWidth="1"/>
    <col min="6" max="6" width="12.125" style="18" customWidth="1"/>
    <col min="7" max="7" width="7.75390625" style="18" customWidth="1"/>
    <col min="8" max="8" width="8.25390625" style="18" hidden="1" customWidth="1"/>
    <col min="9" max="9" width="7.625" style="18" hidden="1" customWidth="1"/>
    <col min="10" max="16" width="8.00390625" style="18" hidden="1" customWidth="1"/>
    <col min="17" max="25" width="9.125" style="18" customWidth="1"/>
    <col min="26" max="27" width="9.625" style="18" customWidth="1"/>
    <col min="28" max="29" width="10.125" style="18" customWidth="1"/>
    <col min="30" max="16384" width="9.00390625" style="18" customWidth="1"/>
  </cols>
  <sheetData>
    <row r="1" spans="1:38" s="22" customFormat="1" ht="19.5" customHeight="1">
      <c r="A1" s="501" t="s">
        <v>412</v>
      </c>
      <c r="B1" s="501"/>
      <c r="C1" s="501"/>
      <c r="D1" s="501"/>
      <c r="E1" s="501"/>
      <c r="F1" s="501"/>
      <c r="G1" s="501"/>
      <c r="H1" s="501"/>
      <c r="I1" s="501"/>
      <c r="J1" s="501"/>
      <c r="K1" s="501"/>
      <c r="L1" s="501"/>
      <c r="M1" s="501"/>
      <c r="N1" s="501"/>
      <c r="O1" s="501"/>
      <c r="P1" s="501"/>
      <c r="Q1" s="501"/>
      <c r="R1" s="501"/>
      <c r="S1" s="501"/>
      <c r="T1" s="502" t="s">
        <v>410</v>
      </c>
      <c r="U1" s="502"/>
      <c r="V1" s="502"/>
      <c r="W1" s="502"/>
      <c r="X1" s="502"/>
      <c r="Y1" s="502"/>
      <c r="Z1" s="502"/>
      <c r="AA1" s="502"/>
      <c r="AB1" s="502"/>
      <c r="AC1" s="502"/>
      <c r="AD1" s="141"/>
      <c r="AE1" s="141"/>
      <c r="AF1" s="141"/>
      <c r="AG1" s="141"/>
      <c r="AH1" s="141"/>
      <c r="AI1" s="141"/>
      <c r="AJ1" s="141"/>
      <c r="AK1" s="141"/>
      <c r="AL1" s="141"/>
    </row>
    <row r="2" spans="1:29" ht="15.75" customHeight="1">
      <c r="A2" s="473" t="s">
        <v>558</v>
      </c>
      <c r="B2" s="473"/>
      <c r="C2" s="473"/>
      <c r="D2" s="473"/>
      <c r="E2" s="473"/>
      <c r="F2" s="473"/>
      <c r="G2" s="473"/>
      <c r="H2" s="473"/>
      <c r="I2" s="473"/>
      <c r="J2" s="473"/>
      <c r="K2" s="473"/>
      <c r="L2" s="473"/>
      <c r="M2" s="473"/>
      <c r="N2" s="473"/>
      <c r="O2" s="473"/>
      <c r="P2" s="473"/>
      <c r="Q2" s="473"/>
      <c r="R2" s="473"/>
      <c r="S2" s="142" t="s">
        <v>185</v>
      </c>
      <c r="T2" s="518" t="s">
        <v>557</v>
      </c>
      <c r="U2" s="518"/>
      <c r="V2" s="518"/>
      <c r="W2" s="518"/>
      <c r="X2" s="518"/>
      <c r="Y2" s="518"/>
      <c r="Z2" s="518"/>
      <c r="AA2" s="141"/>
      <c r="AB2" s="519" t="s">
        <v>497</v>
      </c>
      <c r="AC2" s="519"/>
    </row>
    <row r="3" spans="1:29" s="57" customFormat="1" ht="35.25" customHeight="1">
      <c r="A3" s="508"/>
      <c r="B3" s="509"/>
      <c r="C3" s="510"/>
      <c r="D3" s="490" t="s">
        <v>4</v>
      </c>
      <c r="E3" s="491"/>
      <c r="F3" s="492"/>
      <c r="G3" s="493" t="s">
        <v>100</v>
      </c>
      <c r="H3" s="108"/>
      <c r="I3" s="108"/>
      <c r="J3" s="108"/>
      <c r="K3" s="108"/>
      <c r="L3" s="108"/>
      <c r="M3" s="108"/>
      <c r="N3" s="108"/>
      <c r="O3" s="108"/>
      <c r="P3" s="108" t="s">
        <v>99</v>
      </c>
      <c r="Q3" s="490" t="s">
        <v>259</v>
      </c>
      <c r="R3" s="505"/>
      <c r="S3" s="505"/>
      <c r="T3" s="505" t="s">
        <v>258</v>
      </c>
      <c r="U3" s="505"/>
      <c r="V3" s="505"/>
      <c r="W3" s="505"/>
      <c r="X3" s="505"/>
      <c r="Y3" s="506"/>
      <c r="Z3" s="507" t="s">
        <v>222</v>
      </c>
      <c r="AA3" s="505"/>
      <c r="AB3" s="505"/>
      <c r="AC3" s="505"/>
    </row>
    <row r="4" spans="1:49" s="202" customFormat="1" ht="61.5" customHeight="1">
      <c r="A4" s="511"/>
      <c r="B4" s="511"/>
      <c r="C4" s="512"/>
      <c r="D4" s="108" t="s">
        <v>225</v>
      </c>
      <c r="E4" s="108" t="s">
        <v>223</v>
      </c>
      <c r="F4" s="108" t="s">
        <v>224</v>
      </c>
      <c r="G4" s="494"/>
      <c r="H4" s="108" t="s">
        <v>101</v>
      </c>
      <c r="I4" s="108" t="s">
        <v>102</v>
      </c>
      <c r="J4" s="104" t="s">
        <v>103</v>
      </c>
      <c r="K4" s="104" t="s">
        <v>104</v>
      </c>
      <c r="L4" s="108" t="s">
        <v>105</v>
      </c>
      <c r="M4" s="108" t="s">
        <v>106</v>
      </c>
      <c r="N4" s="108" t="s">
        <v>107</v>
      </c>
      <c r="O4" s="108" t="s">
        <v>108</v>
      </c>
      <c r="P4" s="109" t="s">
        <v>109</v>
      </c>
      <c r="Q4" s="71" t="s">
        <v>66</v>
      </c>
      <c r="R4" s="71" t="s">
        <v>67</v>
      </c>
      <c r="S4" s="71" t="s">
        <v>68</v>
      </c>
      <c r="T4" s="33" t="s">
        <v>69</v>
      </c>
      <c r="U4" s="33" t="s">
        <v>70</v>
      </c>
      <c r="V4" s="71" t="s">
        <v>71</v>
      </c>
      <c r="W4" s="71" t="s">
        <v>72</v>
      </c>
      <c r="X4" s="71" t="s">
        <v>73</v>
      </c>
      <c r="Y4" s="71" t="s">
        <v>444</v>
      </c>
      <c r="Z4" s="69" t="s">
        <v>492</v>
      </c>
      <c r="AA4" s="68" t="s">
        <v>495</v>
      </c>
      <c r="AB4" s="68" t="s">
        <v>494</v>
      </c>
      <c r="AC4" s="32" t="s">
        <v>493</v>
      </c>
      <c r="AD4" s="211"/>
      <c r="AE4" s="211"/>
      <c r="AF4" s="211"/>
      <c r="AG4" s="211"/>
      <c r="AH4" s="211"/>
      <c r="AI4" s="211"/>
      <c r="AJ4" s="211"/>
      <c r="AK4" s="211"/>
      <c r="AL4" s="211"/>
      <c r="AM4" s="211"/>
      <c r="AN4" s="211"/>
      <c r="AO4" s="211"/>
      <c r="AP4" s="211"/>
      <c r="AQ4" s="211"/>
      <c r="AR4" s="211"/>
      <c r="AS4" s="211"/>
      <c r="AT4" s="211"/>
      <c r="AU4" s="211"/>
      <c r="AV4" s="211"/>
      <c r="AW4" s="211"/>
    </row>
    <row r="5" spans="1:45" s="59" customFormat="1" ht="28.5" customHeight="1">
      <c r="A5" s="529" t="s">
        <v>540</v>
      </c>
      <c r="B5" s="522" t="s">
        <v>115</v>
      </c>
      <c r="C5" s="112" t="s">
        <v>116</v>
      </c>
      <c r="D5" s="306">
        <v>122</v>
      </c>
      <c r="E5" s="306">
        <v>122</v>
      </c>
      <c r="F5" s="306">
        <v>0</v>
      </c>
      <c r="G5" s="306">
        <v>30</v>
      </c>
      <c r="H5" s="284"/>
      <c r="I5" s="284"/>
      <c r="J5" s="284"/>
      <c r="K5" s="284"/>
      <c r="L5" s="284"/>
      <c r="M5" s="284"/>
      <c r="N5" s="284"/>
      <c r="O5" s="284"/>
      <c r="P5" s="284"/>
      <c r="Q5" s="306">
        <v>0</v>
      </c>
      <c r="R5" s="306">
        <v>8</v>
      </c>
      <c r="S5" s="306">
        <v>51</v>
      </c>
      <c r="T5" s="306">
        <v>45</v>
      </c>
      <c r="U5" s="306">
        <v>13</v>
      </c>
      <c r="V5" s="306">
        <v>4</v>
      </c>
      <c r="W5" s="306">
        <v>1</v>
      </c>
      <c r="X5" s="306">
        <v>0</v>
      </c>
      <c r="Y5" s="306">
        <v>0</v>
      </c>
      <c r="Z5" s="306">
        <v>40</v>
      </c>
      <c r="AA5" s="306">
        <v>82</v>
      </c>
      <c r="AB5" s="306">
        <v>0</v>
      </c>
      <c r="AC5" s="306">
        <v>0</v>
      </c>
      <c r="AD5" s="15"/>
      <c r="AE5" s="15"/>
      <c r="AF5" s="15"/>
      <c r="AG5" s="15"/>
      <c r="AH5" s="15"/>
      <c r="AI5" s="15"/>
      <c r="AJ5" s="15"/>
      <c r="AK5" s="15"/>
      <c r="AL5" s="15"/>
      <c r="AM5" s="15"/>
      <c r="AN5" s="15"/>
      <c r="AO5" s="15"/>
      <c r="AP5" s="15"/>
      <c r="AQ5" s="15"/>
      <c r="AR5" s="15"/>
      <c r="AS5" s="15"/>
    </row>
    <row r="6" spans="1:45" s="59" customFormat="1" ht="28.5" customHeight="1">
      <c r="A6" s="530"/>
      <c r="B6" s="526"/>
      <c r="C6" s="79" t="s">
        <v>34</v>
      </c>
      <c r="D6" s="307">
        <v>26</v>
      </c>
      <c r="E6" s="307">
        <v>26</v>
      </c>
      <c r="F6" s="307">
        <v>0</v>
      </c>
      <c r="G6" s="307">
        <v>30</v>
      </c>
      <c r="H6" s="6"/>
      <c r="I6" s="6"/>
      <c r="J6" s="6"/>
      <c r="K6" s="6"/>
      <c r="L6" s="6"/>
      <c r="M6" s="6"/>
      <c r="N6" s="6"/>
      <c r="O6" s="6"/>
      <c r="P6" s="6"/>
      <c r="Q6" s="307">
        <v>0</v>
      </c>
      <c r="R6" s="307">
        <v>0</v>
      </c>
      <c r="S6" s="307">
        <v>11</v>
      </c>
      <c r="T6" s="307">
        <v>12</v>
      </c>
      <c r="U6" s="307">
        <v>2</v>
      </c>
      <c r="V6" s="307">
        <v>1</v>
      </c>
      <c r="W6" s="307">
        <v>0</v>
      </c>
      <c r="X6" s="307">
        <v>0</v>
      </c>
      <c r="Y6" s="307">
        <v>0</v>
      </c>
      <c r="Z6" s="307">
        <v>11</v>
      </c>
      <c r="AA6" s="307">
        <v>15</v>
      </c>
      <c r="AB6" s="307">
        <v>0</v>
      </c>
      <c r="AC6" s="307">
        <v>0</v>
      </c>
      <c r="AD6" s="15"/>
      <c r="AE6" s="15"/>
      <c r="AF6" s="15"/>
      <c r="AG6" s="15"/>
      <c r="AH6" s="15"/>
      <c r="AI6" s="15"/>
      <c r="AJ6" s="15"/>
      <c r="AK6" s="15"/>
      <c r="AL6" s="15"/>
      <c r="AM6" s="15"/>
      <c r="AN6" s="15"/>
      <c r="AO6" s="15"/>
      <c r="AP6" s="15"/>
      <c r="AQ6" s="15"/>
      <c r="AR6" s="15"/>
      <c r="AS6" s="15"/>
    </row>
    <row r="7" spans="1:45" s="59" customFormat="1" ht="28.5" customHeight="1">
      <c r="A7" s="530"/>
      <c r="B7" s="526"/>
      <c r="C7" s="79" t="s">
        <v>35</v>
      </c>
      <c r="D7" s="318">
        <v>96</v>
      </c>
      <c r="E7" s="318">
        <v>96</v>
      </c>
      <c r="F7" s="318">
        <v>0</v>
      </c>
      <c r="G7" s="318">
        <v>30</v>
      </c>
      <c r="H7" s="20"/>
      <c r="I7" s="20"/>
      <c r="J7" s="20"/>
      <c r="K7" s="20"/>
      <c r="L7" s="20"/>
      <c r="M7" s="20"/>
      <c r="N7" s="20"/>
      <c r="O7" s="20"/>
      <c r="P7" s="20"/>
      <c r="Q7" s="318">
        <v>0</v>
      </c>
      <c r="R7" s="318">
        <v>8</v>
      </c>
      <c r="S7" s="318">
        <v>40</v>
      </c>
      <c r="T7" s="318">
        <v>33</v>
      </c>
      <c r="U7" s="318">
        <v>11</v>
      </c>
      <c r="V7" s="318">
        <v>3</v>
      </c>
      <c r="W7" s="318">
        <v>1</v>
      </c>
      <c r="X7" s="318">
        <v>0</v>
      </c>
      <c r="Y7" s="318">
        <v>0</v>
      </c>
      <c r="Z7" s="318">
        <v>29</v>
      </c>
      <c r="AA7" s="318">
        <v>67</v>
      </c>
      <c r="AB7" s="318">
        <v>0</v>
      </c>
      <c r="AC7" s="318">
        <v>0</v>
      </c>
      <c r="AD7" s="15"/>
      <c r="AE7" s="15"/>
      <c r="AF7" s="15"/>
      <c r="AG7" s="15"/>
      <c r="AH7" s="15"/>
      <c r="AI7" s="15"/>
      <c r="AJ7" s="15"/>
      <c r="AK7" s="15"/>
      <c r="AL7" s="15"/>
      <c r="AM7" s="15"/>
      <c r="AN7" s="15"/>
      <c r="AO7" s="15"/>
      <c r="AP7" s="15"/>
      <c r="AQ7" s="15"/>
      <c r="AR7" s="15"/>
      <c r="AS7" s="15"/>
    </row>
    <row r="8" spans="1:45" s="59" customFormat="1" ht="28.5" customHeight="1">
      <c r="A8" s="534" t="s">
        <v>642</v>
      </c>
      <c r="B8" s="526" t="s">
        <v>523</v>
      </c>
      <c r="C8" s="112" t="s">
        <v>116</v>
      </c>
      <c r="D8" s="306">
        <v>122</v>
      </c>
      <c r="E8" s="306">
        <v>122</v>
      </c>
      <c r="F8" s="306">
        <v>0</v>
      </c>
      <c r="G8" s="306">
        <v>30</v>
      </c>
      <c r="H8" s="284"/>
      <c r="I8" s="284"/>
      <c r="J8" s="284"/>
      <c r="K8" s="284"/>
      <c r="L8" s="284"/>
      <c r="M8" s="284"/>
      <c r="N8" s="284"/>
      <c r="O8" s="284"/>
      <c r="P8" s="284"/>
      <c r="Q8" s="306">
        <v>0</v>
      </c>
      <c r="R8" s="306">
        <v>8</v>
      </c>
      <c r="S8" s="306">
        <v>51</v>
      </c>
      <c r="T8" s="306">
        <v>45</v>
      </c>
      <c r="U8" s="306">
        <v>13</v>
      </c>
      <c r="V8" s="306">
        <v>4</v>
      </c>
      <c r="W8" s="306">
        <v>1</v>
      </c>
      <c r="X8" s="306">
        <v>0</v>
      </c>
      <c r="Y8" s="306">
        <v>0</v>
      </c>
      <c r="Z8" s="306">
        <v>40</v>
      </c>
      <c r="AA8" s="306">
        <v>82</v>
      </c>
      <c r="AB8" s="306">
        <v>0</v>
      </c>
      <c r="AC8" s="306">
        <v>0</v>
      </c>
      <c r="AD8" s="15"/>
      <c r="AE8" s="15"/>
      <c r="AF8" s="15"/>
      <c r="AG8" s="15"/>
      <c r="AH8" s="15"/>
      <c r="AI8" s="15"/>
      <c r="AJ8" s="15"/>
      <c r="AK8" s="15"/>
      <c r="AL8" s="15"/>
      <c r="AM8" s="15"/>
      <c r="AN8" s="15"/>
      <c r="AO8" s="15"/>
      <c r="AP8" s="15"/>
      <c r="AQ8" s="15"/>
      <c r="AR8" s="15"/>
      <c r="AS8" s="15"/>
    </row>
    <row r="9" spans="1:45" s="59" customFormat="1" ht="28.5" customHeight="1">
      <c r="A9" s="534"/>
      <c r="B9" s="526"/>
      <c r="C9" s="79" t="s">
        <v>34</v>
      </c>
      <c r="D9" s="307">
        <v>26</v>
      </c>
      <c r="E9" s="307">
        <v>26</v>
      </c>
      <c r="F9" s="307">
        <v>0</v>
      </c>
      <c r="G9" s="307">
        <v>30</v>
      </c>
      <c r="H9" s="6"/>
      <c r="I9" s="6"/>
      <c r="J9" s="6"/>
      <c r="K9" s="6"/>
      <c r="L9" s="6"/>
      <c r="M9" s="6"/>
      <c r="N9" s="6"/>
      <c r="O9" s="6"/>
      <c r="P9" s="6"/>
      <c r="Q9" s="307">
        <v>0</v>
      </c>
      <c r="R9" s="307">
        <v>0</v>
      </c>
      <c r="S9" s="307">
        <v>11</v>
      </c>
      <c r="T9" s="307">
        <v>12</v>
      </c>
      <c r="U9" s="307">
        <v>2</v>
      </c>
      <c r="V9" s="307">
        <v>1</v>
      </c>
      <c r="W9" s="307">
        <v>0</v>
      </c>
      <c r="X9" s="307">
        <v>0</v>
      </c>
      <c r="Y9" s="307">
        <v>0</v>
      </c>
      <c r="Z9" s="307">
        <v>11</v>
      </c>
      <c r="AA9" s="307">
        <v>15</v>
      </c>
      <c r="AB9" s="307">
        <v>0</v>
      </c>
      <c r="AC9" s="307">
        <v>0</v>
      </c>
      <c r="AD9" s="15"/>
      <c r="AE9" s="15"/>
      <c r="AF9" s="15"/>
      <c r="AG9" s="15"/>
      <c r="AH9" s="15"/>
      <c r="AI9" s="15"/>
      <c r="AJ9" s="15"/>
      <c r="AK9" s="15"/>
      <c r="AL9" s="15"/>
      <c r="AM9" s="15"/>
      <c r="AN9" s="15"/>
      <c r="AO9" s="15"/>
      <c r="AP9" s="15"/>
      <c r="AQ9" s="15"/>
      <c r="AR9" s="15"/>
      <c r="AS9" s="15"/>
    </row>
    <row r="10" spans="1:45" s="59" customFormat="1" ht="28.5" customHeight="1">
      <c r="A10" s="535"/>
      <c r="B10" s="526"/>
      <c r="C10" s="79" t="s">
        <v>35</v>
      </c>
      <c r="D10" s="318">
        <v>96</v>
      </c>
      <c r="E10" s="318">
        <v>96</v>
      </c>
      <c r="F10" s="318">
        <v>0</v>
      </c>
      <c r="G10" s="318">
        <v>30</v>
      </c>
      <c r="H10" s="20"/>
      <c r="I10" s="20"/>
      <c r="J10" s="20"/>
      <c r="K10" s="20"/>
      <c r="L10" s="20"/>
      <c r="M10" s="20"/>
      <c r="N10" s="20"/>
      <c r="O10" s="20"/>
      <c r="P10" s="20"/>
      <c r="Q10" s="318">
        <v>0</v>
      </c>
      <c r="R10" s="318">
        <v>8</v>
      </c>
      <c r="S10" s="318">
        <v>40</v>
      </c>
      <c r="T10" s="318">
        <v>33</v>
      </c>
      <c r="U10" s="318">
        <v>11</v>
      </c>
      <c r="V10" s="318">
        <v>3</v>
      </c>
      <c r="W10" s="318">
        <v>1</v>
      </c>
      <c r="X10" s="318">
        <v>0</v>
      </c>
      <c r="Y10" s="318">
        <v>0</v>
      </c>
      <c r="Z10" s="318">
        <v>29</v>
      </c>
      <c r="AA10" s="318">
        <v>67</v>
      </c>
      <c r="AB10" s="318">
        <v>0</v>
      </c>
      <c r="AC10" s="318">
        <v>0</v>
      </c>
      <c r="AD10" s="15"/>
      <c r="AE10" s="15"/>
      <c r="AF10" s="15"/>
      <c r="AG10" s="15"/>
      <c r="AH10" s="15"/>
      <c r="AI10" s="15"/>
      <c r="AJ10" s="15"/>
      <c r="AK10" s="15"/>
      <c r="AL10" s="15"/>
      <c r="AM10" s="15"/>
      <c r="AN10" s="15"/>
      <c r="AO10" s="15"/>
      <c r="AP10" s="15"/>
      <c r="AQ10" s="15"/>
      <c r="AR10" s="15"/>
      <c r="AS10" s="15"/>
    </row>
    <row r="11" spans="1:45" s="59" customFormat="1" ht="14.25" customHeight="1">
      <c r="A11" s="294"/>
      <c r="B11" s="290"/>
      <c r="C11" s="121"/>
      <c r="D11" s="295"/>
      <c r="E11" s="295"/>
      <c r="F11" s="295"/>
      <c r="G11" s="295"/>
      <c r="H11" s="6"/>
      <c r="I11" s="6"/>
      <c r="J11" s="6"/>
      <c r="K11" s="6"/>
      <c r="L11" s="6"/>
      <c r="M11" s="6"/>
      <c r="N11" s="6"/>
      <c r="O11" s="6"/>
      <c r="P11" s="6"/>
      <c r="Q11" s="295"/>
      <c r="R11" s="295"/>
      <c r="S11" s="295"/>
      <c r="T11" s="295"/>
      <c r="U11" s="295"/>
      <c r="V11" s="295"/>
      <c r="W11" s="295"/>
      <c r="X11" s="295"/>
      <c r="Y11" s="295"/>
      <c r="Z11" s="295"/>
      <c r="AA11" s="295"/>
      <c r="AB11" s="295"/>
      <c r="AC11" s="295"/>
      <c r="AD11" s="15"/>
      <c r="AE11" s="15"/>
      <c r="AF11" s="15"/>
      <c r="AG11" s="15"/>
      <c r="AH11" s="15"/>
      <c r="AI11" s="15"/>
      <c r="AJ11" s="15"/>
      <c r="AK11" s="15"/>
      <c r="AL11" s="15"/>
      <c r="AM11" s="15"/>
      <c r="AN11" s="15"/>
      <c r="AO11" s="15"/>
      <c r="AP11" s="15"/>
      <c r="AQ11" s="15"/>
      <c r="AR11" s="15"/>
      <c r="AS11" s="15"/>
    </row>
    <row r="12" spans="1:45" s="59" customFormat="1" ht="14.25" customHeight="1">
      <c r="A12" s="294"/>
      <c r="B12" s="290"/>
      <c r="C12" s="121"/>
      <c r="D12" s="295"/>
      <c r="E12" s="295"/>
      <c r="F12" s="295"/>
      <c r="G12" s="295"/>
      <c r="H12" s="6"/>
      <c r="I12" s="6"/>
      <c r="J12" s="6"/>
      <c r="K12" s="6"/>
      <c r="L12" s="6"/>
      <c r="M12" s="6"/>
      <c r="N12" s="6"/>
      <c r="O12" s="6"/>
      <c r="P12" s="6"/>
      <c r="Q12" s="295"/>
      <c r="R12" s="295"/>
      <c r="S12" s="295"/>
      <c r="T12" s="295"/>
      <c r="U12" s="295"/>
      <c r="V12" s="295"/>
      <c r="W12" s="295"/>
      <c r="X12" s="295"/>
      <c r="Y12" s="295"/>
      <c r="Z12" s="295"/>
      <c r="AA12" s="295"/>
      <c r="AB12" s="295"/>
      <c r="AC12" s="295"/>
      <c r="AD12" s="15"/>
      <c r="AE12" s="15"/>
      <c r="AF12" s="15"/>
      <c r="AG12" s="15"/>
      <c r="AH12" s="15"/>
      <c r="AI12" s="15"/>
      <c r="AJ12" s="15"/>
      <c r="AK12" s="15"/>
      <c r="AL12" s="15"/>
      <c r="AM12" s="15"/>
      <c r="AN12" s="15"/>
      <c r="AO12" s="15"/>
      <c r="AP12" s="15"/>
      <c r="AQ12" s="15"/>
      <c r="AR12" s="15"/>
      <c r="AS12" s="15"/>
    </row>
    <row r="13" spans="1:45" s="59" customFormat="1" ht="14.25" customHeight="1">
      <c r="A13" s="294"/>
      <c r="B13" s="290"/>
      <c r="C13" s="121"/>
      <c r="D13" s="295"/>
      <c r="E13" s="295"/>
      <c r="F13" s="295"/>
      <c r="G13" s="295"/>
      <c r="H13" s="6"/>
      <c r="I13" s="6"/>
      <c r="J13" s="6"/>
      <c r="K13" s="6"/>
      <c r="L13" s="6"/>
      <c r="M13" s="6"/>
      <c r="N13" s="6"/>
      <c r="O13" s="6"/>
      <c r="P13" s="6"/>
      <c r="Q13" s="295"/>
      <c r="R13" s="295"/>
      <c r="S13" s="295"/>
      <c r="T13" s="295"/>
      <c r="U13" s="295"/>
      <c r="V13" s="295"/>
      <c r="W13" s="295"/>
      <c r="X13" s="295"/>
      <c r="Y13" s="295"/>
      <c r="Z13" s="295"/>
      <c r="AA13" s="295"/>
      <c r="AB13" s="295"/>
      <c r="AC13" s="295"/>
      <c r="AD13" s="15"/>
      <c r="AE13" s="15"/>
      <c r="AF13" s="15"/>
      <c r="AG13" s="15"/>
      <c r="AH13" s="15"/>
      <c r="AI13" s="15"/>
      <c r="AJ13" s="15"/>
      <c r="AK13" s="15"/>
      <c r="AL13" s="15"/>
      <c r="AM13" s="15"/>
      <c r="AN13" s="15"/>
      <c r="AO13" s="15"/>
      <c r="AP13" s="15"/>
      <c r="AQ13" s="15"/>
      <c r="AR13" s="15"/>
      <c r="AS13" s="15"/>
    </row>
    <row r="14" spans="1:45" s="59" customFormat="1" ht="14.25" customHeight="1">
      <c r="A14" s="294"/>
      <c r="B14" s="290"/>
      <c r="C14" s="121"/>
      <c r="D14" s="295"/>
      <c r="E14" s="295"/>
      <c r="F14" s="295"/>
      <c r="G14" s="295"/>
      <c r="H14" s="6"/>
      <c r="I14" s="6"/>
      <c r="J14" s="6"/>
      <c r="K14" s="6"/>
      <c r="L14" s="6"/>
      <c r="M14" s="6"/>
      <c r="N14" s="6"/>
      <c r="O14" s="6"/>
      <c r="P14" s="6"/>
      <c r="Q14" s="295"/>
      <c r="R14" s="295"/>
      <c r="S14" s="295"/>
      <c r="T14" s="295"/>
      <c r="U14" s="295"/>
      <c r="V14" s="295"/>
      <c r="W14" s="295"/>
      <c r="X14" s="295"/>
      <c r="Y14" s="295"/>
      <c r="Z14" s="295"/>
      <c r="AA14" s="295"/>
      <c r="AB14" s="295"/>
      <c r="AC14" s="295"/>
      <c r="AD14" s="15"/>
      <c r="AE14" s="15"/>
      <c r="AF14" s="15"/>
      <c r="AG14" s="15"/>
      <c r="AH14" s="15"/>
      <c r="AI14" s="15"/>
      <c r="AJ14" s="15"/>
      <c r="AK14" s="15"/>
      <c r="AL14" s="15"/>
      <c r="AM14" s="15"/>
      <c r="AN14" s="15"/>
      <c r="AO14" s="15"/>
      <c r="AP14" s="15"/>
      <c r="AQ14" s="15"/>
      <c r="AR14" s="15"/>
      <c r="AS14" s="15"/>
    </row>
    <row r="15" spans="1:45" s="59" customFormat="1" ht="14.25" customHeight="1">
      <c r="A15" s="294"/>
      <c r="B15" s="290"/>
      <c r="C15" s="121"/>
      <c r="D15" s="295"/>
      <c r="E15" s="295"/>
      <c r="F15" s="295"/>
      <c r="G15" s="295"/>
      <c r="H15" s="6"/>
      <c r="I15" s="6"/>
      <c r="J15" s="6"/>
      <c r="K15" s="6"/>
      <c r="L15" s="6"/>
      <c r="M15" s="6"/>
      <c r="N15" s="6"/>
      <c r="O15" s="6"/>
      <c r="P15" s="6"/>
      <c r="Q15" s="295"/>
      <c r="R15" s="295"/>
      <c r="S15" s="295"/>
      <c r="T15" s="295"/>
      <c r="U15" s="295"/>
      <c r="V15" s="295"/>
      <c r="W15" s="295"/>
      <c r="X15" s="295"/>
      <c r="Y15" s="295"/>
      <c r="Z15" s="295"/>
      <c r="AA15" s="295"/>
      <c r="AB15" s="295"/>
      <c r="AC15" s="295"/>
      <c r="AD15" s="15"/>
      <c r="AE15" s="15"/>
      <c r="AF15" s="15"/>
      <c r="AG15" s="15"/>
      <c r="AH15" s="15"/>
      <c r="AI15" s="15"/>
      <c r="AJ15" s="15"/>
      <c r="AK15" s="15"/>
      <c r="AL15" s="15"/>
      <c r="AM15" s="15"/>
      <c r="AN15" s="15"/>
      <c r="AO15" s="15"/>
      <c r="AP15" s="15"/>
      <c r="AQ15" s="15"/>
      <c r="AR15" s="15"/>
      <c r="AS15" s="15"/>
    </row>
    <row r="16" spans="1:45" s="59" customFormat="1" ht="14.25" customHeight="1">
      <c r="A16" s="294"/>
      <c r="B16" s="290"/>
      <c r="C16" s="121"/>
      <c r="D16" s="295"/>
      <c r="E16" s="295"/>
      <c r="F16" s="295"/>
      <c r="G16" s="295"/>
      <c r="H16" s="6"/>
      <c r="I16" s="6"/>
      <c r="J16" s="6"/>
      <c r="K16" s="6"/>
      <c r="L16" s="6"/>
      <c r="M16" s="6"/>
      <c r="N16" s="6"/>
      <c r="O16" s="6"/>
      <c r="P16" s="6"/>
      <c r="Q16" s="295"/>
      <c r="R16" s="295"/>
      <c r="S16" s="295"/>
      <c r="T16" s="295"/>
      <c r="U16" s="295"/>
      <c r="V16" s="295"/>
      <c r="W16" s="295"/>
      <c r="X16" s="295"/>
      <c r="Y16" s="295"/>
      <c r="Z16" s="295"/>
      <c r="AA16" s="295"/>
      <c r="AB16" s="295"/>
      <c r="AC16" s="295"/>
      <c r="AD16" s="15"/>
      <c r="AE16" s="15"/>
      <c r="AF16" s="15"/>
      <c r="AG16" s="15"/>
      <c r="AH16" s="15"/>
      <c r="AI16" s="15"/>
      <c r="AJ16" s="15"/>
      <c r="AK16" s="15"/>
      <c r="AL16" s="15"/>
      <c r="AM16" s="15"/>
      <c r="AN16" s="15"/>
      <c r="AO16" s="15"/>
      <c r="AP16" s="15"/>
      <c r="AQ16" s="15"/>
      <c r="AR16" s="15"/>
      <c r="AS16" s="15"/>
    </row>
    <row r="17" spans="1:45" s="59" customFormat="1" ht="14.25" customHeight="1">
      <c r="A17" s="294"/>
      <c r="B17" s="290"/>
      <c r="C17" s="121"/>
      <c r="D17" s="295"/>
      <c r="E17" s="295"/>
      <c r="F17" s="295"/>
      <c r="G17" s="295"/>
      <c r="H17" s="6"/>
      <c r="I17" s="6"/>
      <c r="J17" s="6"/>
      <c r="K17" s="6"/>
      <c r="L17" s="6"/>
      <c r="M17" s="6"/>
      <c r="N17" s="6"/>
      <c r="O17" s="6"/>
      <c r="P17" s="6"/>
      <c r="Q17" s="295"/>
      <c r="R17" s="295"/>
      <c r="S17" s="295"/>
      <c r="T17" s="295"/>
      <c r="U17" s="295"/>
      <c r="V17" s="295"/>
      <c r="W17" s="295"/>
      <c r="X17" s="295"/>
      <c r="Y17" s="295"/>
      <c r="Z17" s="295"/>
      <c r="AA17" s="295"/>
      <c r="AB17" s="295"/>
      <c r="AC17" s="295"/>
      <c r="AD17" s="15"/>
      <c r="AE17" s="15"/>
      <c r="AF17" s="15"/>
      <c r="AG17" s="15"/>
      <c r="AH17" s="15"/>
      <c r="AI17" s="15"/>
      <c r="AJ17" s="15"/>
      <c r="AK17" s="15"/>
      <c r="AL17" s="15"/>
      <c r="AM17" s="15"/>
      <c r="AN17" s="15"/>
      <c r="AO17" s="15"/>
      <c r="AP17" s="15"/>
      <c r="AQ17" s="15"/>
      <c r="AR17" s="15"/>
      <c r="AS17" s="15"/>
    </row>
    <row r="18" spans="1:45" s="59" customFormat="1" ht="14.25" customHeight="1">
      <c r="A18" s="294"/>
      <c r="B18" s="290"/>
      <c r="C18" s="121"/>
      <c r="D18" s="295"/>
      <c r="E18" s="295"/>
      <c r="F18" s="295"/>
      <c r="G18" s="295"/>
      <c r="H18" s="6"/>
      <c r="I18" s="6"/>
      <c r="J18" s="6"/>
      <c r="K18" s="6"/>
      <c r="L18" s="6"/>
      <c r="M18" s="6"/>
      <c r="N18" s="6"/>
      <c r="O18" s="6"/>
      <c r="P18" s="6"/>
      <c r="Q18" s="295"/>
      <c r="R18" s="295"/>
      <c r="S18" s="295"/>
      <c r="T18" s="295"/>
      <c r="U18" s="295"/>
      <c r="V18" s="295"/>
      <c r="W18" s="295"/>
      <c r="X18" s="295"/>
      <c r="Y18" s="295"/>
      <c r="Z18" s="295"/>
      <c r="AA18" s="295"/>
      <c r="AB18" s="295"/>
      <c r="AC18" s="295"/>
      <c r="AD18" s="15"/>
      <c r="AE18" s="15"/>
      <c r="AF18" s="15"/>
      <c r="AG18" s="15"/>
      <c r="AH18" s="15"/>
      <c r="AI18" s="15"/>
      <c r="AJ18" s="15"/>
      <c r="AK18" s="15"/>
      <c r="AL18" s="15"/>
      <c r="AM18" s="15"/>
      <c r="AN18" s="15"/>
      <c r="AO18" s="15"/>
      <c r="AP18" s="15"/>
      <c r="AQ18" s="15"/>
      <c r="AR18" s="15"/>
      <c r="AS18" s="15"/>
    </row>
    <row r="19" spans="1:45" s="59" customFormat="1" ht="14.25" customHeight="1">
      <c r="A19" s="294"/>
      <c r="B19" s="290"/>
      <c r="C19" s="121"/>
      <c r="D19" s="295"/>
      <c r="E19" s="295"/>
      <c r="F19" s="295"/>
      <c r="G19" s="295"/>
      <c r="H19" s="6"/>
      <c r="I19" s="6"/>
      <c r="J19" s="6"/>
      <c r="K19" s="6"/>
      <c r="L19" s="6"/>
      <c r="M19" s="6"/>
      <c r="N19" s="6"/>
      <c r="O19" s="6"/>
      <c r="P19" s="6"/>
      <c r="Q19" s="295"/>
      <c r="R19" s="295"/>
      <c r="S19" s="295"/>
      <c r="T19" s="295"/>
      <c r="U19" s="295"/>
      <c r="V19" s="295"/>
      <c r="W19" s="295"/>
      <c r="X19" s="295"/>
      <c r="Y19" s="295"/>
      <c r="Z19" s="295"/>
      <c r="AA19" s="295"/>
      <c r="AB19" s="295"/>
      <c r="AC19" s="295"/>
      <c r="AD19" s="15"/>
      <c r="AE19" s="15"/>
      <c r="AF19" s="15"/>
      <c r="AG19" s="15"/>
      <c r="AH19" s="15"/>
      <c r="AI19" s="15"/>
      <c r="AJ19" s="15"/>
      <c r="AK19" s="15"/>
      <c r="AL19" s="15"/>
      <c r="AM19" s="15"/>
      <c r="AN19" s="15"/>
      <c r="AO19" s="15"/>
      <c r="AP19" s="15"/>
      <c r="AQ19" s="15"/>
      <c r="AR19" s="15"/>
      <c r="AS19" s="15"/>
    </row>
    <row r="20" spans="1:45" s="59" customFormat="1" ht="14.25" customHeight="1">
      <c r="A20" s="289"/>
      <c r="B20" s="290"/>
      <c r="C20" s="121"/>
      <c r="D20" s="293"/>
      <c r="E20" s="293"/>
      <c r="F20" s="293"/>
      <c r="G20" s="293"/>
      <c r="H20" s="6"/>
      <c r="I20" s="6"/>
      <c r="J20" s="6"/>
      <c r="K20" s="6"/>
      <c r="L20" s="6"/>
      <c r="M20" s="6"/>
      <c r="N20" s="6"/>
      <c r="O20" s="6"/>
      <c r="P20" s="6"/>
      <c r="Q20" s="293"/>
      <c r="R20" s="293"/>
      <c r="S20" s="293"/>
      <c r="T20" s="293"/>
      <c r="U20" s="293"/>
      <c r="V20" s="293"/>
      <c r="W20" s="293"/>
      <c r="X20" s="293"/>
      <c r="Y20" s="293"/>
      <c r="Z20" s="293"/>
      <c r="AA20" s="293"/>
      <c r="AB20" s="293"/>
      <c r="AC20" s="293"/>
      <c r="AD20" s="15"/>
      <c r="AE20" s="15"/>
      <c r="AF20" s="15"/>
      <c r="AG20" s="15"/>
      <c r="AH20" s="15"/>
      <c r="AI20" s="15"/>
      <c r="AJ20" s="15"/>
      <c r="AK20" s="15"/>
      <c r="AL20" s="15"/>
      <c r="AM20" s="15"/>
      <c r="AN20" s="15"/>
      <c r="AO20" s="15"/>
      <c r="AP20" s="15"/>
      <c r="AQ20" s="15"/>
      <c r="AR20" s="15"/>
      <c r="AS20" s="15"/>
    </row>
    <row r="21" spans="1:45" s="59" customFormat="1" ht="14.25" customHeight="1">
      <c r="A21" s="289"/>
      <c r="B21" s="290"/>
      <c r="C21" s="121"/>
      <c r="D21" s="293"/>
      <c r="E21" s="293"/>
      <c r="F21" s="293"/>
      <c r="G21" s="293"/>
      <c r="H21" s="6"/>
      <c r="I21" s="6"/>
      <c r="J21" s="6"/>
      <c r="K21" s="6"/>
      <c r="L21" s="6"/>
      <c r="M21" s="6"/>
      <c r="N21" s="6"/>
      <c r="O21" s="6"/>
      <c r="P21" s="6"/>
      <c r="Q21" s="293"/>
      <c r="R21" s="293"/>
      <c r="S21" s="293"/>
      <c r="T21" s="293"/>
      <c r="U21" s="293"/>
      <c r="V21" s="293"/>
      <c r="W21" s="293"/>
      <c r="X21" s="293"/>
      <c r="Y21" s="293"/>
      <c r="Z21" s="293"/>
      <c r="AA21" s="293"/>
      <c r="AB21" s="293"/>
      <c r="AC21" s="293"/>
      <c r="AD21" s="15"/>
      <c r="AE21" s="15"/>
      <c r="AF21" s="15"/>
      <c r="AG21" s="15"/>
      <c r="AH21" s="15"/>
      <c r="AI21" s="15"/>
      <c r="AJ21" s="15"/>
      <c r="AK21" s="15"/>
      <c r="AL21" s="15"/>
      <c r="AM21" s="15"/>
      <c r="AN21" s="15"/>
      <c r="AO21" s="15"/>
      <c r="AP21" s="15"/>
      <c r="AQ21" s="15"/>
      <c r="AR21" s="15"/>
      <c r="AS21" s="15"/>
    </row>
    <row r="22" spans="1:45" s="59" customFormat="1" ht="14.25" customHeight="1">
      <c r="A22" s="289"/>
      <c r="B22" s="290"/>
      <c r="C22" s="121"/>
      <c r="D22" s="293"/>
      <c r="E22" s="293"/>
      <c r="F22" s="293"/>
      <c r="G22" s="293"/>
      <c r="H22" s="6"/>
      <c r="I22" s="6"/>
      <c r="J22" s="6"/>
      <c r="K22" s="6"/>
      <c r="L22" s="6"/>
      <c r="M22" s="6"/>
      <c r="N22" s="6"/>
      <c r="O22" s="6"/>
      <c r="P22" s="6"/>
      <c r="Q22" s="293"/>
      <c r="R22" s="293"/>
      <c r="S22" s="293"/>
      <c r="T22" s="293"/>
      <c r="U22" s="293"/>
      <c r="V22" s="293"/>
      <c r="W22" s="293"/>
      <c r="X22" s="293"/>
      <c r="Y22" s="293"/>
      <c r="Z22" s="293"/>
      <c r="AA22" s="293"/>
      <c r="AB22" s="293"/>
      <c r="AC22" s="293"/>
      <c r="AD22" s="15"/>
      <c r="AE22" s="15"/>
      <c r="AF22" s="15"/>
      <c r="AG22" s="15"/>
      <c r="AH22" s="15"/>
      <c r="AI22" s="15"/>
      <c r="AJ22" s="15"/>
      <c r="AK22" s="15"/>
      <c r="AL22" s="15"/>
      <c r="AM22" s="15"/>
      <c r="AN22" s="15"/>
      <c r="AO22" s="15"/>
      <c r="AP22" s="15"/>
      <c r="AQ22" s="15"/>
      <c r="AR22" s="15"/>
      <c r="AS22" s="15"/>
    </row>
    <row r="23" spans="1:45" s="59" customFormat="1" ht="14.25" customHeight="1">
      <c r="A23" s="289"/>
      <c r="B23" s="290"/>
      <c r="C23" s="121"/>
      <c r="D23" s="293"/>
      <c r="E23" s="293"/>
      <c r="F23" s="293"/>
      <c r="G23" s="293"/>
      <c r="H23" s="6"/>
      <c r="I23" s="6"/>
      <c r="J23" s="6"/>
      <c r="K23" s="6"/>
      <c r="L23" s="6"/>
      <c r="M23" s="6"/>
      <c r="N23" s="6"/>
      <c r="O23" s="6"/>
      <c r="P23" s="6"/>
      <c r="Q23" s="293"/>
      <c r="R23" s="293"/>
      <c r="S23" s="293"/>
      <c r="T23" s="293"/>
      <c r="U23" s="293"/>
      <c r="V23" s="293"/>
      <c r="W23" s="293"/>
      <c r="X23" s="293"/>
      <c r="Y23" s="293"/>
      <c r="Z23" s="293"/>
      <c r="AA23" s="293"/>
      <c r="AB23" s="293"/>
      <c r="AC23" s="293"/>
      <c r="AD23" s="15"/>
      <c r="AE23" s="15"/>
      <c r="AF23" s="15"/>
      <c r="AG23" s="15"/>
      <c r="AH23" s="15"/>
      <c r="AI23" s="15"/>
      <c r="AJ23" s="15"/>
      <c r="AK23" s="15"/>
      <c r="AL23" s="15"/>
      <c r="AM23" s="15"/>
      <c r="AN23" s="15"/>
      <c r="AO23" s="15"/>
      <c r="AP23" s="15"/>
      <c r="AQ23" s="15"/>
      <c r="AR23" s="15"/>
      <c r="AS23" s="15"/>
    </row>
    <row r="24" spans="1:45" s="59" customFormat="1" ht="14.25" customHeight="1">
      <c r="A24" s="289"/>
      <c r="B24" s="290"/>
      <c r="C24" s="121"/>
      <c r="D24" s="293"/>
      <c r="E24" s="293"/>
      <c r="F24" s="293"/>
      <c r="G24" s="293"/>
      <c r="H24" s="6"/>
      <c r="I24" s="6"/>
      <c r="J24" s="6"/>
      <c r="K24" s="6"/>
      <c r="L24" s="6"/>
      <c r="M24" s="6"/>
      <c r="N24" s="6"/>
      <c r="O24" s="6"/>
      <c r="P24" s="6"/>
      <c r="Q24" s="293"/>
      <c r="R24" s="293"/>
      <c r="S24" s="293"/>
      <c r="T24" s="293"/>
      <c r="U24" s="293"/>
      <c r="V24" s="293"/>
      <c r="W24" s="293"/>
      <c r="X24" s="293"/>
      <c r="Y24" s="293"/>
      <c r="Z24" s="293"/>
      <c r="AA24" s="293"/>
      <c r="AB24" s="293"/>
      <c r="AC24" s="293"/>
      <c r="AD24" s="15"/>
      <c r="AE24" s="15"/>
      <c r="AF24" s="15"/>
      <c r="AG24" s="15"/>
      <c r="AH24" s="15"/>
      <c r="AI24" s="15"/>
      <c r="AJ24" s="15"/>
      <c r="AK24" s="15"/>
      <c r="AL24" s="15"/>
      <c r="AM24" s="15"/>
      <c r="AN24" s="15"/>
      <c r="AO24" s="15"/>
      <c r="AP24" s="15"/>
      <c r="AQ24" s="15"/>
      <c r="AR24" s="15"/>
      <c r="AS24" s="15"/>
    </row>
    <row r="25" spans="1:45" s="59" customFormat="1" ht="14.25" customHeight="1">
      <c r="A25" s="289"/>
      <c r="B25" s="290"/>
      <c r="C25" s="121"/>
      <c r="D25" s="293"/>
      <c r="E25" s="293"/>
      <c r="F25" s="293"/>
      <c r="G25" s="293"/>
      <c r="H25" s="6"/>
      <c r="I25" s="6"/>
      <c r="J25" s="6"/>
      <c r="K25" s="6"/>
      <c r="L25" s="6"/>
      <c r="M25" s="6"/>
      <c r="N25" s="6"/>
      <c r="O25" s="6"/>
      <c r="P25" s="6"/>
      <c r="Q25" s="293"/>
      <c r="R25" s="293"/>
      <c r="S25" s="293"/>
      <c r="T25" s="293"/>
      <c r="U25" s="293"/>
      <c r="V25" s="293"/>
      <c r="W25" s="293"/>
      <c r="X25" s="293"/>
      <c r="Y25" s="293"/>
      <c r="Z25" s="293"/>
      <c r="AA25" s="293"/>
      <c r="AB25" s="293"/>
      <c r="AC25" s="293"/>
      <c r="AD25" s="15"/>
      <c r="AE25" s="15"/>
      <c r="AF25" s="15"/>
      <c r="AG25" s="15"/>
      <c r="AH25" s="15"/>
      <c r="AI25" s="15"/>
      <c r="AJ25" s="15"/>
      <c r="AK25" s="15"/>
      <c r="AL25" s="15"/>
      <c r="AM25" s="15"/>
      <c r="AN25" s="15"/>
      <c r="AO25" s="15"/>
      <c r="AP25" s="15"/>
      <c r="AQ25" s="15"/>
      <c r="AR25" s="15"/>
      <c r="AS25" s="15"/>
    </row>
    <row r="26" spans="1:45" s="59" customFormat="1" ht="14.25" customHeight="1">
      <c r="A26" s="289"/>
      <c r="B26" s="290"/>
      <c r="C26" s="121"/>
      <c r="D26" s="293"/>
      <c r="E26" s="293"/>
      <c r="F26" s="293"/>
      <c r="G26" s="293"/>
      <c r="H26" s="6"/>
      <c r="I26" s="6"/>
      <c r="J26" s="6"/>
      <c r="K26" s="6"/>
      <c r="L26" s="6"/>
      <c r="M26" s="6"/>
      <c r="N26" s="6"/>
      <c r="O26" s="6"/>
      <c r="P26" s="6"/>
      <c r="Q26" s="293"/>
      <c r="R26" s="293"/>
      <c r="S26" s="293"/>
      <c r="T26" s="293"/>
      <c r="U26" s="293"/>
      <c r="V26" s="293"/>
      <c r="W26" s="293"/>
      <c r="X26" s="293"/>
      <c r="Y26" s="293"/>
      <c r="Z26" s="293"/>
      <c r="AA26" s="293"/>
      <c r="AB26" s="293"/>
      <c r="AC26" s="293"/>
      <c r="AD26" s="15"/>
      <c r="AE26" s="15"/>
      <c r="AF26" s="15"/>
      <c r="AG26" s="15"/>
      <c r="AH26" s="15"/>
      <c r="AI26" s="15"/>
      <c r="AJ26" s="15"/>
      <c r="AK26" s="15"/>
      <c r="AL26" s="15"/>
      <c r="AM26" s="15"/>
      <c r="AN26" s="15"/>
      <c r="AO26" s="15"/>
      <c r="AP26" s="15"/>
      <c r="AQ26" s="15"/>
      <c r="AR26" s="15"/>
      <c r="AS26" s="15"/>
    </row>
    <row r="27" spans="1:45" s="59" customFormat="1" ht="14.25" customHeight="1">
      <c r="A27" s="289"/>
      <c r="B27" s="290"/>
      <c r="C27" s="121"/>
      <c r="D27" s="293"/>
      <c r="E27" s="293"/>
      <c r="F27" s="293"/>
      <c r="G27" s="293"/>
      <c r="H27" s="6"/>
      <c r="I27" s="6"/>
      <c r="J27" s="6"/>
      <c r="K27" s="6"/>
      <c r="L27" s="6"/>
      <c r="M27" s="6"/>
      <c r="N27" s="6"/>
      <c r="O27" s="6"/>
      <c r="P27" s="6"/>
      <c r="Q27" s="293"/>
      <c r="R27" s="293"/>
      <c r="S27" s="293"/>
      <c r="T27" s="293"/>
      <c r="U27" s="293"/>
      <c r="V27" s="293"/>
      <c r="W27" s="293"/>
      <c r="X27" s="293"/>
      <c r="Y27" s="293"/>
      <c r="Z27" s="293"/>
      <c r="AA27" s="293"/>
      <c r="AB27" s="293"/>
      <c r="AC27" s="293"/>
      <c r="AD27" s="15"/>
      <c r="AE27" s="15"/>
      <c r="AF27" s="15"/>
      <c r="AG27" s="15"/>
      <c r="AH27" s="15"/>
      <c r="AI27" s="15"/>
      <c r="AJ27" s="15"/>
      <c r="AK27" s="15"/>
      <c r="AL27" s="15"/>
      <c r="AM27" s="15"/>
      <c r="AN27" s="15"/>
      <c r="AO27" s="15"/>
      <c r="AP27" s="15"/>
      <c r="AQ27" s="15"/>
      <c r="AR27" s="15"/>
      <c r="AS27" s="15"/>
    </row>
    <row r="28" spans="1:45" s="59" customFormat="1" ht="14.25" customHeight="1">
      <c r="A28" s="289"/>
      <c r="B28" s="290"/>
      <c r="C28" s="121"/>
      <c r="D28" s="293"/>
      <c r="E28" s="293"/>
      <c r="F28" s="293"/>
      <c r="G28" s="293"/>
      <c r="H28" s="6"/>
      <c r="I28" s="6"/>
      <c r="J28" s="6"/>
      <c r="K28" s="6"/>
      <c r="L28" s="6"/>
      <c r="M28" s="6"/>
      <c r="N28" s="6"/>
      <c r="O28" s="6"/>
      <c r="P28" s="6"/>
      <c r="Q28" s="293"/>
      <c r="R28" s="293"/>
      <c r="S28" s="293"/>
      <c r="T28" s="293"/>
      <c r="U28" s="293"/>
      <c r="V28" s="293"/>
      <c r="W28" s="293"/>
      <c r="X28" s="293"/>
      <c r="Y28" s="293"/>
      <c r="Z28" s="293"/>
      <c r="AA28" s="293"/>
      <c r="AB28" s="293"/>
      <c r="AC28" s="293"/>
      <c r="AD28" s="15"/>
      <c r="AE28" s="15"/>
      <c r="AF28" s="15"/>
      <c r="AG28" s="15"/>
      <c r="AH28" s="15"/>
      <c r="AI28" s="15"/>
      <c r="AJ28" s="15"/>
      <c r="AK28" s="15"/>
      <c r="AL28" s="15"/>
      <c r="AM28" s="15"/>
      <c r="AN28" s="15"/>
      <c r="AO28" s="15"/>
      <c r="AP28" s="15"/>
      <c r="AQ28" s="15"/>
      <c r="AR28" s="15"/>
      <c r="AS28" s="15"/>
    </row>
    <row r="29" spans="1:45" s="59" customFormat="1" ht="14.25" customHeight="1">
      <c r="A29" s="289"/>
      <c r="B29" s="290"/>
      <c r="C29" s="121"/>
      <c r="D29" s="293"/>
      <c r="E29" s="293"/>
      <c r="F29" s="293"/>
      <c r="G29" s="293"/>
      <c r="H29" s="6"/>
      <c r="I29" s="6"/>
      <c r="J29" s="6"/>
      <c r="K29" s="6"/>
      <c r="L29" s="6"/>
      <c r="M29" s="6"/>
      <c r="N29" s="6"/>
      <c r="O29" s="6"/>
      <c r="P29" s="6"/>
      <c r="Q29" s="293"/>
      <c r="R29" s="293"/>
      <c r="S29" s="293"/>
      <c r="T29" s="293"/>
      <c r="U29" s="293"/>
      <c r="V29" s="293"/>
      <c r="W29" s="293"/>
      <c r="X29" s="293"/>
      <c r="Y29" s="293"/>
      <c r="Z29" s="293"/>
      <c r="AA29" s="293"/>
      <c r="AB29" s="293"/>
      <c r="AC29" s="293"/>
      <c r="AD29" s="15"/>
      <c r="AE29" s="15"/>
      <c r="AF29" s="15"/>
      <c r="AG29" s="15"/>
      <c r="AH29" s="15"/>
      <c r="AI29" s="15"/>
      <c r="AJ29" s="15"/>
      <c r="AK29" s="15"/>
      <c r="AL29" s="15"/>
      <c r="AM29" s="15"/>
      <c r="AN29" s="15"/>
      <c r="AO29" s="15"/>
      <c r="AP29" s="15"/>
      <c r="AQ29" s="15"/>
      <c r="AR29" s="15"/>
      <c r="AS29" s="15"/>
    </row>
    <row r="30" spans="1:45" s="59" customFormat="1" ht="14.25" customHeight="1">
      <c r="A30" s="289"/>
      <c r="B30" s="290"/>
      <c r="C30" s="121"/>
      <c r="D30" s="293"/>
      <c r="E30" s="293"/>
      <c r="F30" s="293"/>
      <c r="G30" s="293"/>
      <c r="H30" s="6"/>
      <c r="I30" s="6"/>
      <c r="J30" s="6"/>
      <c r="K30" s="6"/>
      <c r="L30" s="6"/>
      <c r="M30" s="6"/>
      <c r="N30" s="6"/>
      <c r="O30" s="6"/>
      <c r="P30" s="6"/>
      <c r="Q30" s="293"/>
      <c r="R30" s="293"/>
      <c r="S30" s="293"/>
      <c r="T30" s="293"/>
      <c r="U30" s="293"/>
      <c r="V30" s="293"/>
      <c r="W30" s="293"/>
      <c r="X30" s="293"/>
      <c r="Y30" s="293"/>
      <c r="Z30" s="293"/>
      <c r="AA30" s="293"/>
      <c r="AB30" s="293"/>
      <c r="AC30" s="293"/>
      <c r="AD30" s="15"/>
      <c r="AE30" s="15"/>
      <c r="AF30" s="15"/>
      <c r="AG30" s="15"/>
      <c r="AH30" s="15"/>
      <c r="AI30" s="15"/>
      <c r="AJ30" s="15"/>
      <c r="AK30" s="15"/>
      <c r="AL30" s="15"/>
      <c r="AM30" s="15"/>
      <c r="AN30" s="15"/>
      <c r="AO30" s="15"/>
      <c r="AP30" s="15"/>
      <c r="AQ30" s="15"/>
      <c r="AR30" s="15"/>
      <c r="AS30" s="15"/>
    </row>
    <row r="31" spans="1:45" s="59" customFormat="1" ht="14.25" customHeight="1">
      <c r="A31" s="289"/>
      <c r="B31" s="290"/>
      <c r="C31" s="121"/>
      <c r="D31" s="293"/>
      <c r="E31" s="293"/>
      <c r="F31" s="293"/>
      <c r="G31" s="293"/>
      <c r="H31" s="6"/>
      <c r="I31" s="6"/>
      <c r="J31" s="6"/>
      <c r="K31" s="6"/>
      <c r="L31" s="6"/>
      <c r="M31" s="6"/>
      <c r="N31" s="6"/>
      <c r="O31" s="6"/>
      <c r="P31" s="6"/>
      <c r="Q31" s="293"/>
      <c r="R31" s="293"/>
      <c r="S31" s="293"/>
      <c r="T31" s="293"/>
      <c r="U31" s="293"/>
      <c r="V31" s="293"/>
      <c r="W31" s="293"/>
      <c r="X31" s="293"/>
      <c r="Y31" s="293"/>
      <c r="Z31" s="293"/>
      <c r="AA31" s="293"/>
      <c r="AB31" s="293"/>
      <c r="AC31" s="293"/>
      <c r="AD31" s="15"/>
      <c r="AE31" s="15"/>
      <c r="AF31" s="15"/>
      <c r="AG31" s="15"/>
      <c r="AH31" s="15"/>
      <c r="AI31" s="15"/>
      <c r="AJ31" s="15"/>
      <c r="AK31" s="15"/>
      <c r="AL31" s="15"/>
      <c r="AM31" s="15"/>
      <c r="AN31" s="15"/>
      <c r="AO31" s="15"/>
      <c r="AP31" s="15"/>
      <c r="AQ31" s="15"/>
      <c r="AR31" s="15"/>
      <c r="AS31" s="15"/>
    </row>
    <row r="32" spans="1:45" s="59" customFormat="1" ht="14.25" customHeight="1">
      <c r="A32" s="289"/>
      <c r="B32" s="290"/>
      <c r="C32" s="121"/>
      <c r="D32" s="293"/>
      <c r="E32" s="293"/>
      <c r="F32" s="293"/>
      <c r="G32" s="293"/>
      <c r="H32" s="6"/>
      <c r="I32" s="6"/>
      <c r="J32" s="6"/>
      <c r="K32" s="6"/>
      <c r="L32" s="6"/>
      <c r="M32" s="6"/>
      <c r="N32" s="6"/>
      <c r="O32" s="6"/>
      <c r="P32" s="6"/>
      <c r="Q32" s="293"/>
      <c r="R32" s="293"/>
      <c r="S32" s="293"/>
      <c r="T32" s="293"/>
      <c r="U32" s="293"/>
      <c r="V32" s="293"/>
      <c r="W32" s="293"/>
      <c r="X32" s="293"/>
      <c r="Y32" s="293"/>
      <c r="Z32" s="293"/>
      <c r="AA32" s="293"/>
      <c r="AB32" s="293"/>
      <c r="AC32" s="293"/>
      <c r="AD32" s="15"/>
      <c r="AE32" s="15"/>
      <c r="AF32" s="15"/>
      <c r="AG32" s="15"/>
      <c r="AH32" s="15"/>
      <c r="AI32" s="15"/>
      <c r="AJ32" s="15"/>
      <c r="AK32" s="15"/>
      <c r="AL32" s="15"/>
      <c r="AM32" s="15"/>
      <c r="AN32" s="15"/>
      <c r="AO32" s="15"/>
      <c r="AP32" s="15"/>
      <c r="AQ32" s="15"/>
      <c r="AR32" s="15"/>
      <c r="AS32" s="15"/>
    </row>
    <row r="33" spans="1:45" s="59" customFormat="1" ht="14.25" customHeight="1">
      <c r="A33" s="289"/>
      <c r="B33" s="290"/>
      <c r="C33" s="121"/>
      <c r="D33" s="293"/>
      <c r="E33" s="293"/>
      <c r="F33" s="293"/>
      <c r="G33" s="293"/>
      <c r="H33" s="6"/>
      <c r="I33" s="6"/>
      <c r="J33" s="6"/>
      <c r="K33" s="6"/>
      <c r="L33" s="6"/>
      <c r="M33" s="6"/>
      <c r="N33" s="6"/>
      <c r="O33" s="6"/>
      <c r="P33" s="6"/>
      <c r="Q33" s="293"/>
      <c r="R33" s="293"/>
      <c r="S33" s="293"/>
      <c r="T33" s="293"/>
      <c r="U33" s="293"/>
      <c r="V33" s="293"/>
      <c r="W33" s="293"/>
      <c r="X33" s="293"/>
      <c r="Y33" s="293"/>
      <c r="Z33" s="293"/>
      <c r="AA33" s="293"/>
      <c r="AB33" s="293"/>
      <c r="AC33" s="293"/>
      <c r="AD33" s="15"/>
      <c r="AE33" s="15"/>
      <c r="AF33" s="15"/>
      <c r="AG33" s="15"/>
      <c r="AH33" s="15"/>
      <c r="AI33" s="15"/>
      <c r="AJ33" s="15"/>
      <c r="AK33" s="15"/>
      <c r="AL33" s="15"/>
      <c r="AM33" s="15"/>
      <c r="AN33" s="15"/>
      <c r="AO33" s="15"/>
      <c r="AP33" s="15"/>
      <c r="AQ33" s="15"/>
      <c r="AR33" s="15"/>
      <c r="AS33" s="15"/>
    </row>
    <row r="34" spans="1:45" s="59" customFormat="1" ht="14.25" customHeight="1">
      <c r="A34" s="289"/>
      <c r="B34" s="290"/>
      <c r="C34" s="121"/>
      <c r="D34" s="293"/>
      <c r="E34" s="293"/>
      <c r="F34" s="293"/>
      <c r="G34" s="293"/>
      <c r="H34" s="6"/>
      <c r="I34" s="6"/>
      <c r="J34" s="6"/>
      <c r="K34" s="6"/>
      <c r="L34" s="6"/>
      <c r="M34" s="6"/>
      <c r="N34" s="6"/>
      <c r="O34" s="6"/>
      <c r="P34" s="6"/>
      <c r="Q34" s="293"/>
      <c r="R34" s="293"/>
      <c r="S34" s="293"/>
      <c r="T34" s="293"/>
      <c r="U34" s="293"/>
      <c r="V34" s="293"/>
      <c r="W34" s="293"/>
      <c r="X34" s="293"/>
      <c r="Y34" s="293"/>
      <c r="Z34" s="293"/>
      <c r="AA34" s="293"/>
      <c r="AB34" s="293"/>
      <c r="AC34" s="293"/>
      <c r="AD34" s="15"/>
      <c r="AE34" s="15"/>
      <c r="AF34" s="15"/>
      <c r="AG34" s="15"/>
      <c r="AH34" s="15"/>
      <c r="AI34" s="15"/>
      <c r="AJ34" s="15"/>
      <c r="AK34" s="15"/>
      <c r="AL34" s="15"/>
      <c r="AM34" s="15"/>
      <c r="AN34" s="15"/>
      <c r="AO34" s="15"/>
      <c r="AP34" s="15"/>
      <c r="AQ34" s="15"/>
      <c r="AR34" s="15"/>
      <c r="AS34" s="15"/>
    </row>
    <row r="35" spans="1:45" s="59" customFormat="1" ht="14.25" customHeight="1">
      <c r="A35" s="289"/>
      <c r="B35" s="290"/>
      <c r="C35" s="121"/>
      <c r="D35" s="293"/>
      <c r="E35" s="293"/>
      <c r="F35" s="293"/>
      <c r="G35" s="293"/>
      <c r="H35" s="6"/>
      <c r="I35" s="6"/>
      <c r="J35" s="6"/>
      <c r="K35" s="6"/>
      <c r="L35" s="6"/>
      <c r="M35" s="6"/>
      <c r="N35" s="6"/>
      <c r="O35" s="6"/>
      <c r="P35" s="6"/>
      <c r="Q35" s="293"/>
      <c r="R35" s="293"/>
      <c r="S35" s="293"/>
      <c r="T35" s="293"/>
      <c r="U35" s="293"/>
      <c r="V35" s="293"/>
      <c r="W35" s="293"/>
      <c r="X35" s="293"/>
      <c r="Y35" s="293"/>
      <c r="Z35" s="293"/>
      <c r="AA35" s="293"/>
      <c r="AB35" s="293"/>
      <c r="AC35" s="293"/>
      <c r="AD35" s="15"/>
      <c r="AE35" s="15"/>
      <c r="AF35" s="15"/>
      <c r="AG35" s="15"/>
      <c r="AH35" s="15"/>
      <c r="AI35" s="15"/>
      <c r="AJ35" s="15"/>
      <c r="AK35" s="15"/>
      <c r="AL35" s="15"/>
      <c r="AM35" s="15"/>
      <c r="AN35" s="15"/>
      <c r="AO35" s="15"/>
      <c r="AP35" s="15"/>
      <c r="AQ35" s="15"/>
      <c r="AR35" s="15"/>
      <c r="AS35" s="15"/>
    </row>
    <row r="36" spans="1:45" s="59" customFormat="1" ht="14.25" customHeight="1">
      <c r="A36" s="289"/>
      <c r="B36" s="290"/>
      <c r="C36" s="121"/>
      <c r="D36" s="293"/>
      <c r="E36" s="293"/>
      <c r="F36" s="293"/>
      <c r="G36" s="293"/>
      <c r="H36" s="6"/>
      <c r="I36" s="6"/>
      <c r="J36" s="6"/>
      <c r="K36" s="6"/>
      <c r="L36" s="6"/>
      <c r="M36" s="6"/>
      <c r="N36" s="6"/>
      <c r="O36" s="6"/>
      <c r="P36" s="6"/>
      <c r="Q36" s="293"/>
      <c r="R36" s="293"/>
      <c r="S36" s="293"/>
      <c r="T36" s="293"/>
      <c r="U36" s="293"/>
      <c r="V36" s="293"/>
      <c r="W36" s="293"/>
      <c r="X36" s="293"/>
      <c r="Y36" s="293"/>
      <c r="Z36" s="293"/>
      <c r="AA36" s="293"/>
      <c r="AB36" s="293"/>
      <c r="AC36" s="293"/>
      <c r="AD36" s="15"/>
      <c r="AE36" s="15"/>
      <c r="AF36" s="15"/>
      <c r="AG36" s="15"/>
      <c r="AH36" s="15"/>
      <c r="AI36" s="15"/>
      <c r="AJ36" s="15"/>
      <c r="AK36" s="15"/>
      <c r="AL36" s="15"/>
      <c r="AM36" s="15"/>
      <c r="AN36" s="15"/>
      <c r="AO36" s="15"/>
      <c r="AP36" s="15"/>
      <c r="AQ36" s="15"/>
      <c r="AR36" s="15"/>
      <c r="AS36" s="15"/>
    </row>
    <row r="37" spans="1:45" s="59" customFormat="1" ht="14.25" customHeight="1">
      <c r="A37" s="289"/>
      <c r="B37" s="290"/>
      <c r="C37" s="121"/>
      <c r="D37" s="293"/>
      <c r="E37" s="293"/>
      <c r="F37" s="293"/>
      <c r="G37" s="293"/>
      <c r="H37" s="6"/>
      <c r="I37" s="6"/>
      <c r="J37" s="6"/>
      <c r="K37" s="6"/>
      <c r="L37" s="6"/>
      <c r="M37" s="6"/>
      <c r="N37" s="6"/>
      <c r="O37" s="6"/>
      <c r="P37" s="6"/>
      <c r="Q37" s="293"/>
      <c r="R37" s="293"/>
      <c r="S37" s="293"/>
      <c r="T37" s="293"/>
      <c r="U37" s="293"/>
      <c r="V37" s="293"/>
      <c r="W37" s="293"/>
      <c r="X37" s="293"/>
      <c r="Y37" s="293"/>
      <c r="Z37" s="293"/>
      <c r="AA37" s="293"/>
      <c r="AB37" s="293"/>
      <c r="AC37" s="293"/>
      <c r="AD37" s="15"/>
      <c r="AE37" s="15"/>
      <c r="AF37" s="15"/>
      <c r="AG37" s="15"/>
      <c r="AH37" s="15"/>
      <c r="AI37" s="15"/>
      <c r="AJ37" s="15"/>
      <c r="AK37" s="15"/>
      <c r="AL37" s="15"/>
      <c r="AM37" s="15"/>
      <c r="AN37" s="15"/>
      <c r="AO37" s="15"/>
      <c r="AP37" s="15"/>
      <c r="AQ37" s="15"/>
      <c r="AR37" s="15"/>
      <c r="AS37" s="15"/>
    </row>
    <row r="38" spans="1:45" s="59" customFormat="1" ht="14.25" customHeight="1">
      <c r="A38" s="289"/>
      <c r="B38" s="290"/>
      <c r="C38" s="121"/>
      <c r="D38" s="293"/>
      <c r="E38" s="293"/>
      <c r="F38" s="293"/>
      <c r="G38" s="293"/>
      <c r="H38" s="6"/>
      <c r="I38" s="6"/>
      <c r="J38" s="6"/>
      <c r="K38" s="6"/>
      <c r="L38" s="6"/>
      <c r="M38" s="6"/>
      <c r="N38" s="6"/>
      <c r="O38" s="6"/>
      <c r="P38" s="6"/>
      <c r="Q38" s="293"/>
      <c r="R38" s="293"/>
      <c r="S38" s="293"/>
      <c r="T38" s="293"/>
      <c r="U38" s="293"/>
      <c r="V38" s="293"/>
      <c r="W38" s="293"/>
      <c r="X38" s="293"/>
      <c r="Y38" s="293"/>
      <c r="Z38" s="293"/>
      <c r="AA38" s="293"/>
      <c r="AB38" s="293"/>
      <c r="AC38" s="293"/>
      <c r="AD38" s="15"/>
      <c r="AE38" s="15"/>
      <c r="AF38" s="15"/>
      <c r="AG38" s="15"/>
      <c r="AH38" s="15"/>
      <c r="AI38" s="15"/>
      <c r="AJ38" s="15"/>
      <c r="AK38" s="15"/>
      <c r="AL38" s="15"/>
      <c r="AM38" s="15"/>
      <c r="AN38" s="15"/>
      <c r="AO38" s="15"/>
      <c r="AP38" s="15"/>
      <c r="AQ38" s="15"/>
      <c r="AR38" s="15"/>
      <c r="AS38" s="15"/>
    </row>
    <row r="39" spans="1:45" s="59" customFormat="1" ht="14.25" customHeight="1">
      <c r="A39" s="289"/>
      <c r="B39" s="290"/>
      <c r="C39" s="121"/>
      <c r="D39" s="293"/>
      <c r="E39" s="293"/>
      <c r="F39" s="293"/>
      <c r="G39" s="293"/>
      <c r="H39" s="6"/>
      <c r="I39" s="6"/>
      <c r="J39" s="6"/>
      <c r="K39" s="6"/>
      <c r="L39" s="6"/>
      <c r="M39" s="6"/>
      <c r="N39" s="6"/>
      <c r="O39" s="6"/>
      <c r="P39" s="6"/>
      <c r="Q39" s="293"/>
      <c r="R39" s="293"/>
      <c r="S39" s="293"/>
      <c r="T39" s="293"/>
      <c r="U39" s="293"/>
      <c r="V39" s="293"/>
      <c r="W39" s="293"/>
      <c r="X39" s="293"/>
      <c r="Y39" s="293"/>
      <c r="Z39" s="293"/>
      <c r="AA39" s="293"/>
      <c r="AB39" s="293"/>
      <c r="AC39" s="293"/>
      <c r="AD39" s="15"/>
      <c r="AE39" s="15"/>
      <c r="AF39" s="15"/>
      <c r="AG39" s="15"/>
      <c r="AH39" s="15"/>
      <c r="AI39" s="15"/>
      <c r="AJ39" s="15"/>
      <c r="AK39" s="15"/>
      <c r="AL39" s="15"/>
      <c r="AM39" s="15"/>
      <c r="AN39" s="15"/>
      <c r="AO39" s="15"/>
      <c r="AP39" s="15"/>
      <c r="AQ39" s="15"/>
      <c r="AR39" s="15"/>
      <c r="AS39" s="15"/>
    </row>
    <row r="40" spans="1:45" s="59" customFormat="1" ht="14.25" customHeight="1">
      <c r="A40" s="289"/>
      <c r="B40" s="290"/>
      <c r="C40" s="121"/>
      <c r="D40" s="293"/>
      <c r="E40" s="293"/>
      <c r="F40" s="293"/>
      <c r="G40" s="293"/>
      <c r="H40" s="6"/>
      <c r="I40" s="6"/>
      <c r="J40" s="6"/>
      <c r="K40" s="6"/>
      <c r="L40" s="6"/>
      <c r="M40" s="6"/>
      <c r="N40" s="6"/>
      <c r="O40" s="6"/>
      <c r="P40" s="6"/>
      <c r="Q40" s="293"/>
      <c r="R40" s="293"/>
      <c r="S40" s="293"/>
      <c r="T40" s="293"/>
      <c r="U40" s="293"/>
      <c r="V40" s="293"/>
      <c r="W40" s="293"/>
      <c r="X40" s="293"/>
      <c r="Y40" s="293"/>
      <c r="Z40" s="293"/>
      <c r="AA40" s="293"/>
      <c r="AB40" s="293"/>
      <c r="AC40" s="293"/>
      <c r="AD40" s="15"/>
      <c r="AE40" s="15"/>
      <c r="AF40" s="15"/>
      <c r="AG40" s="15"/>
      <c r="AH40" s="15"/>
      <c r="AI40" s="15"/>
      <c r="AJ40" s="15"/>
      <c r="AK40" s="15"/>
      <c r="AL40" s="15"/>
      <c r="AM40" s="15"/>
      <c r="AN40" s="15"/>
      <c r="AO40" s="15"/>
      <c r="AP40" s="15"/>
      <c r="AQ40" s="15"/>
      <c r="AR40" s="15"/>
      <c r="AS40" s="15"/>
    </row>
    <row r="41" spans="1:45" s="59" customFormat="1" ht="14.25" customHeight="1">
      <c r="A41" s="289"/>
      <c r="B41" s="290"/>
      <c r="C41" s="121"/>
      <c r="D41" s="293"/>
      <c r="E41" s="293"/>
      <c r="F41" s="293"/>
      <c r="G41" s="293"/>
      <c r="H41" s="6"/>
      <c r="I41" s="6"/>
      <c r="J41" s="6"/>
      <c r="K41" s="6"/>
      <c r="L41" s="6"/>
      <c r="M41" s="6"/>
      <c r="N41" s="6"/>
      <c r="O41" s="6"/>
      <c r="P41" s="6"/>
      <c r="Q41" s="293"/>
      <c r="R41" s="293"/>
      <c r="S41" s="293"/>
      <c r="T41" s="293"/>
      <c r="U41" s="293"/>
      <c r="V41" s="293"/>
      <c r="W41" s="293"/>
      <c r="X41" s="293"/>
      <c r="Y41" s="293"/>
      <c r="Z41" s="293"/>
      <c r="AA41" s="293"/>
      <c r="AB41" s="293"/>
      <c r="AC41" s="293"/>
      <c r="AD41" s="15"/>
      <c r="AE41" s="15"/>
      <c r="AF41" s="15"/>
      <c r="AG41" s="15"/>
      <c r="AH41" s="15"/>
      <c r="AI41" s="15"/>
      <c r="AJ41" s="15"/>
      <c r="AK41" s="15"/>
      <c r="AL41" s="15"/>
      <c r="AM41" s="15"/>
      <c r="AN41" s="15"/>
      <c r="AO41" s="15"/>
      <c r="AP41" s="15"/>
      <c r="AQ41" s="15"/>
      <c r="AR41" s="15"/>
      <c r="AS41" s="15"/>
    </row>
    <row r="42" spans="1:45" s="59" customFormat="1" ht="14.25" customHeight="1">
      <c r="A42" s="289"/>
      <c r="B42" s="290"/>
      <c r="C42" s="121"/>
      <c r="D42" s="293"/>
      <c r="E42" s="293"/>
      <c r="F42" s="293"/>
      <c r="G42" s="293"/>
      <c r="H42" s="6"/>
      <c r="I42" s="6"/>
      <c r="J42" s="6"/>
      <c r="K42" s="6"/>
      <c r="L42" s="6"/>
      <c r="M42" s="6"/>
      <c r="N42" s="6"/>
      <c r="O42" s="6"/>
      <c r="P42" s="6"/>
      <c r="Q42" s="293"/>
      <c r="R42" s="293"/>
      <c r="S42" s="293"/>
      <c r="T42" s="293"/>
      <c r="U42" s="293"/>
      <c r="V42" s="293"/>
      <c r="W42" s="293"/>
      <c r="X42" s="293"/>
      <c r="Y42" s="293"/>
      <c r="Z42" s="293"/>
      <c r="AA42" s="293"/>
      <c r="AB42" s="293"/>
      <c r="AC42" s="293"/>
      <c r="AD42" s="15"/>
      <c r="AE42" s="15"/>
      <c r="AF42" s="15"/>
      <c r="AG42" s="15"/>
      <c r="AH42" s="15"/>
      <c r="AI42" s="15"/>
      <c r="AJ42" s="15"/>
      <c r="AK42" s="15"/>
      <c r="AL42" s="15"/>
      <c r="AM42" s="15"/>
      <c r="AN42" s="15"/>
      <c r="AO42" s="15"/>
      <c r="AP42" s="15"/>
      <c r="AQ42" s="15"/>
      <c r="AR42" s="15"/>
      <c r="AS42" s="15"/>
    </row>
    <row r="43" spans="1:45" s="59" customFormat="1" ht="14.25" customHeight="1">
      <c r="A43" s="289"/>
      <c r="B43" s="290"/>
      <c r="C43" s="121"/>
      <c r="D43" s="293"/>
      <c r="E43" s="293"/>
      <c r="F43" s="293"/>
      <c r="G43" s="293"/>
      <c r="H43" s="6"/>
      <c r="I43" s="6"/>
      <c r="J43" s="6"/>
      <c r="K43" s="6"/>
      <c r="L43" s="6"/>
      <c r="M43" s="6"/>
      <c r="N43" s="6"/>
      <c r="O43" s="6"/>
      <c r="P43" s="6"/>
      <c r="Q43" s="293"/>
      <c r="R43" s="293"/>
      <c r="S43" s="293"/>
      <c r="T43" s="293"/>
      <c r="U43" s="293"/>
      <c r="V43" s="293"/>
      <c r="W43" s="293"/>
      <c r="X43" s="293"/>
      <c r="Y43" s="293"/>
      <c r="Z43" s="293"/>
      <c r="AA43" s="293"/>
      <c r="AB43" s="293"/>
      <c r="AC43" s="293"/>
      <c r="AD43" s="15"/>
      <c r="AE43" s="15"/>
      <c r="AF43" s="15"/>
      <c r="AG43" s="15"/>
      <c r="AH43" s="15"/>
      <c r="AI43" s="15"/>
      <c r="AJ43" s="15"/>
      <c r="AK43" s="15"/>
      <c r="AL43" s="15"/>
      <c r="AM43" s="15"/>
      <c r="AN43" s="15"/>
      <c r="AO43" s="15"/>
      <c r="AP43" s="15"/>
      <c r="AQ43" s="15"/>
      <c r="AR43" s="15"/>
      <c r="AS43" s="15"/>
    </row>
    <row r="44" spans="1:45" s="59" customFormat="1" ht="14.25" customHeight="1">
      <c r="A44" s="289"/>
      <c r="B44" s="290"/>
      <c r="C44" s="121"/>
      <c r="D44" s="293"/>
      <c r="E44" s="293"/>
      <c r="F44" s="293"/>
      <c r="G44" s="293"/>
      <c r="H44" s="6"/>
      <c r="I44" s="6"/>
      <c r="J44" s="6"/>
      <c r="K44" s="6"/>
      <c r="L44" s="6"/>
      <c r="M44" s="6"/>
      <c r="N44" s="6"/>
      <c r="O44" s="6"/>
      <c r="P44" s="6"/>
      <c r="Q44" s="293"/>
      <c r="R44" s="293"/>
      <c r="S44" s="293"/>
      <c r="T44" s="293"/>
      <c r="U44" s="293"/>
      <c r="V44" s="293"/>
      <c r="W44" s="293"/>
      <c r="X44" s="293"/>
      <c r="Y44" s="293"/>
      <c r="Z44" s="293"/>
      <c r="AA44" s="293"/>
      <c r="AB44" s="293"/>
      <c r="AC44" s="293"/>
      <c r="AD44" s="15"/>
      <c r="AE44" s="15"/>
      <c r="AF44" s="15"/>
      <c r="AG44" s="15"/>
      <c r="AH44" s="15"/>
      <c r="AI44" s="15"/>
      <c r="AJ44" s="15"/>
      <c r="AK44" s="15"/>
      <c r="AL44" s="15"/>
      <c r="AM44" s="15"/>
      <c r="AN44" s="15"/>
      <c r="AO44" s="15"/>
      <c r="AP44" s="15"/>
      <c r="AQ44" s="15"/>
      <c r="AR44" s="15"/>
      <c r="AS44" s="15"/>
    </row>
    <row r="45" spans="1:45" s="59" customFormat="1" ht="15.7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5"/>
      <c r="AE45" s="15"/>
      <c r="AF45" s="15"/>
      <c r="AG45" s="15"/>
      <c r="AH45" s="15"/>
      <c r="AI45" s="15"/>
      <c r="AJ45" s="15"/>
      <c r="AK45" s="15"/>
      <c r="AL45" s="15"/>
      <c r="AM45" s="15"/>
      <c r="AN45" s="15"/>
      <c r="AO45" s="15"/>
      <c r="AP45" s="15"/>
      <c r="AQ45" s="15"/>
      <c r="AR45" s="15"/>
      <c r="AS45" s="15"/>
    </row>
    <row r="46" spans="1:45" s="59" customFormat="1" ht="15.75"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5"/>
      <c r="AE46" s="15"/>
      <c r="AF46" s="15"/>
      <c r="AG46" s="15"/>
      <c r="AH46" s="15"/>
      <c r="AI46" s="15"/>
      <c r="AJ46" s="15"/>
      <c r="AK46" s="15"/>
      <c r="AL46" s="15"/>
      <c r="AM46" s="15"/>
      <c r="AN46" s="15"/>
      <c r="AO46" s="15"/>
      <c r="AP46" s="15"/>
      <c r="AQ46" s="15"/>
      <c r="AR46" s="15"/>
      <c r="AS46" s="15"/>
    </row>
    <row r="47" spans="1:45" s="59" customFormat="1" ht="15.75" customHeight="1">
      <c r="A47" s="467" t="str">
        <f>"-"&amp;Sheet1!F12&amp;"-"</f>
        <v>-94-</v>
      </c>
      <c r="B47" s="467"/>
      <c r="C47" s="467"/>
      <c r="D47" s="467"/>
      <c r="E47" s="467"/>
      <c r="F47" s="467"/>
      <c r="G47" s="467"/>
      <c r="H47" s="467"/>
      <c r="I47" s="467"/>
      <c r="J47" s="467"/>
      <c r="K47" s="467"/>
      <c r="L47" s="467"/>
      <c r="M47" s="467"/>
      <c r="N47" s="467"/>
      <c r="O47" s="467"/>
      <c r="P47" s="467"/>
      <c r="Q47" s="467"/>
      <c r="R47" s="467"/>
      <c r="S47" s="467"/>
      <c r="T47" s="467" t="str">
        <f>"-"&amp;Sheet1!G12&amp;"-"</f>
        <v>-95-</v>
      </c>
      <c r="U47" s="467"/>
      <c r="V47" s="467"/>
      <c r="W47" s="467"/>
      <c r="X47" s="467"/>
      <c r="Y47" s="467"/>
      <c r="Z47" s="467"/>
      <c r="AA47" s="467"/>
      <c r="AB47" s="467"/>
      <c r="AC47" s="467"/>
      <c r="AD47" s="15"/>
      <c r="AE47" s="15"/>
      <c r="AF47" s="15"/>
      <c r="AG47" s="15"/>
      <c r="AH47" s="15"/>
      <c r="AI47" s="15"/>
      <c r="AJ47" s="15"/>
      <c r="AK47" s="15"/>
      <c r="AL47" s="15"/>
      <c r="AM47" s="15"/>
      <c r="AN47" s="15"/>
      <c r="AO47" s="15"/>
      <c r="AP47" s="15"/>
      <c r="AQ47" s="15"/>
      <c r="AR47" s="15"/>
      <c r="AS47" s="15"/>
    </row>
    <row r="48" spans="1:45" s="59" customFormat="1" ht="15.7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5"/>
      <c r="AE48" s="15"/>
      <c r="AF48" s="15"/>
      <c r="AG48" s="15"/>
      <c r="AH48" s="15"/>
      <c r="AI48" s="15"/>
      <c r="AJ48" s="15"/>
      <c r="AK48" s="15"/>
      <c r="AL48" s="15"/>
      <c r="AM48" s="15"/>
      <c r="AN48" s="15"/>
      <c r="AO48" s="15"/>
      <c r="AP48" s="15"/>
      <c r="AQ48" s="15"/>
      <c r="AR48" s="15"/>
      <c r="AS48" s="15"/>
    </row>
    <row r="49" spans="1:45" s="59" customFormat="1" ht="15.7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5"/>
      <c r="AE49" s="15"/>
      <c r="AF49" s="15"/>
      <c r="AG49" s="15"/>
      <c r="AH49" s="15"/>
      <c r="AI49" s="15"/>
      <c r="AJ49" s="15"/>
      <c r="AK49" s="15"/>
      <c r="AL49" s="15"/>
      <c r="AM49" s="15"/>
      <c r="AN49" s="15"/>
      <c r="AO49" s="15"/>
      <c r="AP49" s="15"/>
      <c r="AQ49" s="15"/>
      <c r="AR49" s="15"/>
      <c r="AS49" s="15"/>
    </row>
    <row r="50" spans="1:45" s="59" customFormat="1" ht="15.7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5"/>
      <c r="AE50" s="15"/>
      <c r="AF50" s="15"/>
      <c r="AG50" s="15"/>
      <c r="AH50" s="15"/>
      <c r="AI50" s="15"/>
      <c r="AJ50" s="15"/>
      <c r="AK50" s="15"/>
      <c r="AL50" s="15"/>
      <c r="AM50" s="15"/>
      <c r="AN50" s="15"/>
      <c r="AO50" s="15"/>
      <c r="AP50" s="15"/>
      <c r="AQ50" s="15"/>
      <c r="AR50" s="15"/>
      <c r="AS50" s="15"/>
    </row>
    <row r="51" spans="1:45" s="59" customFormat="1" ht="15.7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5"/>
      <c r="AE51" s="15"/>
      <c r="AF51" s="15"/>
      <c r="AG51" s="15"/>
      <c r="AH51" s="15"/>
      <c r="AI51" s="15"/>
      <c r="AJ51" s="15"/>
      <c r="AK51" s="15"/>
      <c r="AL51" s="15"/>
      <c r="AM51" s="15"/>
      <c r="AN51" s="15"/>
      <c r="AO51" s="15"/>
      <c r="AP51" s="15"/>
      <c r="AQ51" s="15"/>
      <c r="AR51" s="15"/>
      <c r="AS51" s="15"/>
    </row>
    <row r="52" spans="1:45" s="59" customFormat="1" ht="15.7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5"/>
      <c r="AE52" s="15"/>
      <c r="AF52" s="15"/>
      <c r="AG52" s="15"/>
      <c r="AH52" s="15"/>
      <c r="AI52" s="15"/>
      <c r="AJ52" s="15"/>
      <c r="AK52" s="15"/>
      <c r="AL52" s="15"/>
      <c r="AM52" s="15"/>
      <c r="AN52" s="15"/>
      <c r="AO52" s="15"/>
      <c r="AP52" s="15"/>
      <c r="AQ52" s="15"/>
      <c r="AR52" s="15"/>
      <c r="AS52" s="15"/>
    </row>
    <row r="53" spans="1:45" s="59" customFormat="1" ht="15.7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5"/>
      <c r="AE53" s="15"/>
      <c r="AF53" s="15"/>
      <c r="AG53" s="15"/>
      <c r="AH53" s="15"/>
      <c r="AI53" s="15"/>
      <c r="AJ53" s="15"/>
      <c r="AK53" s="15"/>
      <c r="AL53" s="15"/>
      <c r="AM53" s="15"/>
      <c r="AN53" s="15"/>
      <c r="AO53" s="15"/>
      <c r="AP53" s="15"/>
      <c r="AQ53" s="15"/>
      <c r="AR53" s="15"/>
      <c r="AS53" s="15"/>
    </row>
    <row r="54" spans="1:45" s="59" customFormat="1" ht="15.7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5"/>
      <c r="AE54" s="15"/>
      <c r="AF54" s="15"/>
      <c r="AG54" s="15"/>
      <c r="AH54" s="15"/>
      <c r="AI54" s="15"/>
      <c r="AJ54" s="15"/>
      <c r="AK54" s="15"/>
      <c r="AL54" s="15"/>
      <c r="AM54" s="15"/>
      <c r="AN54" s="15"/>
      <c r="AO54" s="15"/>
      <c r="AP54" s="15"/>
      <c r="AQ54" s="15"/>
      <c r="AR54" s="15"/>
      <c r="AS54" s="15"/>
    </row>
    <row r="55" spans="1:45" s="59" customFormat="1" ht="15.7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5"/>
      <c r="AE55" s="15"/>
      <c r="AF55" s="15"/>
      <c r="AG55" s="15"/>
      <c r="AH55" s="15"/>
      <c r="AI55" s="15"/>
      <c r="AJ55" s="15"/>
      <c r="AK55" s="15"/>
      <c r="AL55" s="15"/>
      <c r="AM55" s="15"/>
      <c r="AN55" s="15"/>
      <c r="AO55" s="15"/>
      <c r="AP55" s="15"/>
      <c r="AQ55" s="15"/>
      <c r="AR55" s="15"/>
      <c r="AS55" s="15"/>
    </row>
    <row r="56" spans="1:45" s="59" customFormat="1" ht="15.7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5"/>
      <c r="AE56" s="15"/>
      <c r="AF56" s="15"/>
      <c r="AG56" s="15"/>
      <c r="AH56" s="15"/>
      <c r="AI56" s="15"/>
      <c r="AJ56" s="15"/>
      <c r="AK56" s="15"/>
      <c r="AL56" s="15"/>
      <c r="AM56" s="15"/>
      <c r="AN56" s="15"/>
      <c r="AO56" s="15"/>
      <c r="AP56" s="15"/>
      <c r="AQ56" s="15"/>
      <c r="AR56" s="15"/>
      <c r="AS56" s="15"/>
    </row>
    <row r="57" spans="1:29" s="59" customFormat="1" ht="15.7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row>
    <row r="58" spans="1:29" s="59" customFormat="1" ht="15.7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row>
    <row r="59" spans="1:29" s="59" customFormat="1" ht="15.7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row>
    <row r="60" spans="1:29" s="59" customFormat="1" ht="15.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row>
    <row r="61" spans="1:29" s="59" customFormat="1" ht="15.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row>
    <row r="62" spans="1:29" s="59" customFormat="1" ht="15.7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row>
    <row r="63" spans="1:29" s="59" customFormat="1" ht="15.7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row>
    <row r="64" spans="1:29" s="59" customFormat="1" ht="15.7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row>
    <row r="65" spans="1:29" s="59" customFormat="1" ht="15.7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row>
    <row r="66" spans="1:29" s="59" customFormat="1" ht="15.7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row>
    <row r="67" spans="1:29" s="59" customFormat="1" ht="15.7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row>
    <row r="68" spans="1:29" s="59" customFormat="1" ht="15.7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row>
    <row r="69" spans="1:29" s="59" customFormat="1" ht="15.7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row>
    <row r="70" spans="1:29" s="59" customFormat="1" ht="15.7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row>
    <row r="71" spans="1:29" s="59" customFormat="1" ht="15.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row>
    <row r="72" spans="1:29" s="59" customFormat="1" ht="15.7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row>
    <row r="73" spans="1:29" s="59" customFormat="1" ht="15.7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row>
    <row r="74" spans="1:29" s="59" customFormat="1" ht="15.7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row>
  </sheetData>
  <sheetProtection/>
  <mergeCells count="17">
    <mergeCell ref="A1:S1"/>
    <mergeCell ref="T1:AC1"/>
    <mergeCell ref="A2:R2"/>
    <mergeCell ref="T2:Z2"/>
    <mergeCell ref="AB2:AC2"/>
    <mergeCell ref="B8:B10"/>
    <mergeCell ref="A3:C4"/>
    <mergeCell ref="D3:F3"/>
    <mergeCell ref="G3:G4"/>
    <mergeCell ref="Q3:S3"/>
    <mergeCell ref="T3:Y3"/>
    <mergeCell ref="A47:S47"/>
    <mergeCell ref="T47:AC47"/>
    <mergeCell ref="A5:A7"/>
    <mergeCell ref="Z3:AC3"/>
    <mergeCell ref="B5:B7"/>
    <mergeCell ref="A8:A10"/>
  </mergeCells>
  <printOptions/>
  <pageMargins left="0.7086614173228347" right="0.7086614173228347" top="0.7480314960629921" bottom="0.7480314960629921" header="0.31496062992125984" footer="0.31496062992125984"/>
  <pageSetup fitToWidth="2" horizontalDpi="600" verticalDpi="600" orientation="portrait" pageOrder="overThenDown" paperSize="8" scale="130" r:id="rId1"/>
  <colBreaks count="1" manualBreakCount="1">
    <brk id="19" max="65535" man="1"/>
  </colBreaks>
</worksheet>
</file>

<file path=xl/worksheets/sheet29.xml><?xml version="1.0" encoding="utf-8"?>
<worksheet xmlns="http://schemas.openxmlformats.org/spreadsheetml/2006/main" xmlns:r="http://schemas.openxmlformats.org/officeDocument/2006/relationships">
  <dimension ref="A1:CB56"/>
  <sheetViews>
    <sheetView view="pageBreakPreview" zoomScale="60" zoomScalePageLayoutView="70" workbookViewId="0" topLeftCell="A1">
      <selection activeCell="A1" sqref="A1:U1"/>
    </sheetView>
  </sheetViews>
  <sheetFormatPr defaultColWidth="1.12109375" defaultRowHeight="16.5"/>
  <cols>
    <col min="1" max="1" width="4.625" style="54" customWidth="1"/>
    <col min="2" max="2" width="6.75390625" style="54" customWidth="1"/>
    <col min="3" max="3" width="11.75390625" style="54" customWidth="1"/>
    <col min="4" max="4" width="8.75390625" style="54" customWidth="1"/>
    <col min="5" max="5" width="6.50390625" style="54" customWidth="1"/>
    <col min="6" max="6" width="8.75390625" style="54" customWidth="1"/>
    <col min="7" max="7" width="6.00390625" style="54" customWidth="1"/>
    <col min="8" max="8" width="8.75390625" style="54" customWidth="1"/>
    <col min="9" max="9" width="7.50390625" style="54" customWidth="1"/>
    <col min="10" max="10" width="7.625" style="54" customWidth="1"/>
    <col min="11" max="18" width="0" style="54" hidden="1" customWidth="1"/>
    <col min="19" max="26" width="9.875" style="54" customWidth="1"/>
    <col min="27" max="30" width="13.875" style="54" customWidth="1"/>
    <col min="31" max="16384" width="1.12109375" style="54" customWidth="1"/>
  </cols>
  <sheetData>
    <row r="1" spans="1:30" s="147" customFormat="1" ht="22.5" customHeight="1">
      <c r="A1" s="557" t="s">
        <v>315</v>
      </c>
      <c r="B1" s="557"/>
      <c r="C1" s="557"/>
      <c r="D1" s="557"/>
      <c r="E1" s="557"/>
      <c r="F1" s="557"/>
      <c r="G1" s="557"/>
      <c r="H1" s="557"/>
      <c r="I1" s="557"/>
      <c r="J1" s="557"/>
      <c r="K1" s="557"/>
      <c r="L1" s="557"/>
      <c r="M1" s="557"/>
      <c r="N1" s="557"/>
      <c r="O1" s="557"/>
      <c r="P1" s="557"/>
      <c r="Q1" s="557"/>
      <c r="R1" s="557"/>
      <c r="S1" s="557"/>
      <c r="T1" s="557"/>
      <c r="U1" s="557"/>
      <c r="V1" s="563" t="s">
        <v>324</v>
      </c>
      <c r="W1" s="563"/>
      <c r="X1" s="563"/>
      <c r="Y1" s="563"/>
      <c r="Z1" s="563"/>
      <c r="AA1" s="563"/>
      <c r="AB1" s="563"/>
      <c r="AC1" s="563"/>
      <c r="AD1" s="563"/>
    </row>
    <row r="2" spans="1:30" s="148" customFormat="1" ht="15.75" customHeight="1">
      <c r="A2" s="565" t="s">
        <v>559</v>
      </c>
      <c r="B2" s="565"/>
      <c r="C2" s="565"/>
      <c r="D2" s="565"/>
      <c r="E2" s="565"/>
      <c r="F2" s="565"/>
      <c r="G2" s="565"/>
      <c r="H2" s="565"/>
      <c r="I2" s="565"/>
      <c r="J2" s="565"/>
      <c r="K2" s="565"/>
      <c r="L2" s="565"/>
      <c r="M2" s="565"/>
      <c r="N2" s="565"/>
      <c r="O2" s="565"/>
      <c r="P2" s="565"/>
      <c r="Q2" s="565"/>
      <c r="R2" s="565"/>
      <c r="S2" s="565"/>
      <c r="T2" s="143"/>
      <c r="U2" s="145" t="s">
        <v>221</v>
      </c>
      <c r="V2" s="564" t="s">
        <v>560</v>
      </c>
      <c r="W2" s="564"/>
      <c r="X2" s="564"/>
      <c r="Y2" s="564"/>
      <c r="Z2" s="564"/>
      <c r="AA2" s="564"/>
      <c r="AB2" s="564"/>
      <c r="AC2" s="143"/>
      <c r="AD2" s="144" t="s">
        <v>220</v>
      </c>
    </row>
    <row r="3" spans="1:30" s="28" customFormat="1" ht="35.25" customHeight="1">
      <c r="A3" s="508"/>
      <c r="B3" s="566"/>
      <c r="C3" s="513"/>
      <c r="D3" s="490" t="s">
        <v>3</v>
      </c>
      <c r="E3" s="491"/>
      <c r="F3" s="491"/>
      <c r="G3" s="491"/>
      <c r="H3" s="491"/>
      <c r="I3" s="492"/>
      <c r="J3" s="493" t="s">
        <v>112</v>
      </c>
      <c r="K3" s="507" t="s">
        <v>139</v>
      </c>
      <c r="L3" s="505"/>
      <c r="M3" s="505"/>
      <c r="N3" s="575" t="s">
        <v>18</v>
      </c>
      <c r="O3" s="575"/>
      <c r="P3" s="575"/>
      <c r="Q3" s="575"/>
      <c r="R3" s="576"/>
      <c r="S3" s="567" t="s">
        <v>256</v>
      </c>
      <c r="T3" s="568"/>
      <c r="U3" s="568"/>
      <c r="V3" s="571" t="s">
        <v>255</v>
      </c>
      <c r="W3" s="571"/>
      <c r="X3" s="571"/>
      <c r="Y3" s="571"/>
      <c r="Z3" s="485"/>
      <c r="AA3" s="573" t="s">
        <v>143</v>
      </c>
      <c r="AB3" s="571"/>
      <c r="AC3" s="571"/>
      <c r="AD3" s="571"/>
    </row>
    <row r="4" spans="1:30" s="28" customFormat="1" ht="35.25" customHeight="1">
      <c r="A4" s="560"/>
      <c r="B4" s="514"/>
      <c r="C4" s="515"/>
      <c r="D4" s="490" t="s">
        <v>215</v>
      </c>
      <c r="E4" s="562"/>
      <c r="F4" s="490" t="s">
        <v>216</v>
      </c>
      <c r="G4" s="492"/>
      <c r="H4" s="490" t="s">
        <v>219</v>
      </c>
      <c r="I4" s="492"/>
      <c r="J4" s="545"/>
      <c r="K4" s="32"/>
      <c r="L4" s="103"/>
      <c r="M4" s="103"/>
      <c r="N4" s="119"/>
      <c r="O4" s="119"/>
      <c r="P4" s="119"/>
      <c r="Q4" s="119"/>
      <c r="R4" s="119"/>
      <c r="S4" s="569"/>
      <c r="T4" s="570"/>
      <c r="U4" s="570"/>
      <c r="V4" s="572"/>
      <c r="W4" s="572"/>
      <c r="X4" s="572"/>
      <c r="Y4" s="572"/>
      <c r="Z4" s="495"/>
      <c r="AA4" s="574"/>
      <c r="AB4" s="572"/>
      <c r="AC4" s="572"/>
      <c r="AD4" s="572"/>
    </row>
    <row r="5" spans="1:30" s="28" customFormat="1" ht="94.5" customHeight="1">
      <c r="A5" s="516"/>
      <c r="B5" s="516"/>
      <c r="C5" s="517"/>
      <c r="D5" s="71" t="s">
        <v>217</v>
      </c>
      <c r="E5" s="108" t="s">
        <v>218</v>
      </c>
      <c r="F5" s="71" t="s">
        <v>217</v>
      </c>
      <c r="G5" s="108" t="s">
        <v>218</v>
      </c>
      <c r="H5" s="71" t="s">
        <v>217</v>
      </c>
      <c r="I5" s="108" t="s">
        <v>218</v>
      </c>
      <c r="J5" s="494"/>
      <c r="K5" s="71" t="s">
        <v>68</v>
      </c>
      <c r="L5" s="33" t="s">
        <v>69</v>
      </c>
      <c r="M5" s="33" t="s">
        <v>70</v>
      </c>
      <c r="N5" s="71" t="s">
        <v>71</v>
      </c>
      <c r="O5" s="71" t="s">
        <v>72</v>
      </c>
      <c r="P5" s="71" t="s">
        <v>73</v>
      </c>
      <c r="Q5" s="71" t="s">
        <v>74</v>
      </c>
      <c r="R5" s="32" t="s">
        <v>75</v>
      </c>
      <c r="S5" s="71" t="s">
        <v>246</v>
      </c>
      <c r="T5" s="33" t="s">
        <v>247</v>
      </c>
      <c r="U5" s="71" t="s">
        <v>248</v>
      </c>
      <c r="V5" s="33" t="s">
        <v>249</v>
      </c>
      <c r="W5" s="71" t="s">
        <v>250</v>
      </c>
      <c r="X5" s="71" t="s">
        <v>251</v>
      </c>
      <c r="Y5" s="71" t="s">
        <v>252</v>
      </c>
      <c r="Z5" s="108" t="s">
        <v>257</v>
      </c>
      <c r="AA5" s="69" t="s">
        <v>15</v>
      </c>
      <c r="AB5" s="68" t="s">
        <v>495</v>
      </c>
      <c r="AC5" s="68" t="s">
        <v>494</v>
      </c>
      <c r="AD5" s="68" t="s">
        <v>14</v>
      </c>
    </row>
    <row r="6" spans="1:31" s="59" customFormat="1" ht="13.5" customHeight="1">
      <c r="A6" s="560" t="s">
        <v>212</v>
      </c>
      <c r="B6" s="486"/>
      <c r="C6" s="114" t="s">
        <v>33</v>
      </c>
      <c r="D6" s="76">
        <f>D9+D42+'19(續1)'!D33+'19(續2)'!D24+'19(續完)'!D15</f>
        <v>47059</v>
      </c>
      <c r="E6" s="230">
        <v>100</v>
      </c>
      <c r="F6" s="76">
        <f>F9+F42+'19(續1)'!F33+'19(續2)'!F24+'19(續完)'!F15</f>
        <v>42045</v>
      </c>
      <c r="G6" s="230">
        <f aca="true" t="shared" si="0" ref="G6:G11">F6/D6*100</f>
        <v>89.34528995516267</v>
      </c>
      <c r="H6" s="76">
        <f>H9+H42+'19(續1)'!H33+'19(續2)'!H24+'19(續完)'!H15</f>
        <v>5014</v>
      </c>
      <c r="I6" s="230">
        <f>H6/D6*100</f>
        <v>10.654710044837332</v>
      </c>
      <c r="J6" s="372">
        <f>(D9*J9+D42*J42+'19(續1)'!D33*'19(續1)'!J33+'19(續2)'!D24*'19(續2)'!J24+'19(續完)'!D15*'19(續完)'!J15)/'19'!D6</f>
        <v>43.31713381074821</v>
      </c>
      <c r="K6" s="76">
        <f>K9+K42+'19(續1)'!K33+'19(續2)'!K24+'19(續完)'!K15</f>
        <v>0</v>
      </c>
      <c r="L6" s="76">
        <f>L9+L42+'19(續1)'!L33+'19(續2)'!L24+'19(續完)'!L15</f>
        <v>0</v>
      </c>
      <c r="M6" s="76">
        <f>M9+M42+'19(續1)'!M33+'19(續2)'!M24+'19(續完)'!M15</f>
        <v>0</v>
      </c>
      <c r="N6" s="76">
        <f>N9+N42+'19(續1)'!N33+'19(續2)'!N24+'19(續完)'!N15</f>
        <v>0</v>
      </c>
      <c r="O6" s="76">
        <f>O9+O42+'19(續1)'!O33+'19(續2)'!O24+'19(續完)'!O15</f>
        <v>0</v>
      </c>
      <c r="P6" s="76">
        <f>P9+P42+'19(續1)'!P33+'19(續2)'!P24+'19(續完)'!P15</f>
        <v>0</v>
      </c>
      <c r="Q6" s="76">
        <f>Q9+Q42+'19(續1)'!Q33+'19(續2)'!Q24+'19(續完)'!Q15</f>
        <v>0</v>
      </c>
      <c r="R6" s="76">
        <f>R9+R42+'19(續1)'!R33+'19(續2)'!R24+'19(續完)'!R15</f>
        <v>0</v>
      </c>
      <c r="S6" s="76">
        <f>S9+S42+'19(續1)'!S33+'19(續2)'!S24+'19(續完)'!S15</f>
        <v>109</v>
      </c>
      <c r="T6" s="76">
        <f>T9+T42+'19(續1)'!T33+'19(續2)'!T24+'19(續完)'!T15</f>
        <v>3215</v>
      </c>
      <c r="U6" s="76">
        <f>U9+U42+'19(續1)'!U33+'19(續2)'!U24+'19(續完)'!U15</f>
        <v>9546</v>
      </c>
      <c r="V6" s="76">
        <f>V9+V42+'19(續1)'!V33+'19(續2)'!V24+'19(續完)'!V15</f>
        <v>12864</v>
      </c>
      <c r="W6" s="76">
        <f>W9+W42+'19(續1)'!W33+'19(續2)'!W24+'19(續完)'!W15</f>
        <v>11078</v>
      </c>
      <c r="X6" s="76">
        <f>X9+X42+'19(續1)'!X33+'19(續2)'!X24+'19(續完)'!X15</f>
        <v>6926</v>
      </c>
      <c r="Y6" s="76">
        <f>Y9+Y42+'19(續1)'!Y33+'19(續2)'!Y24+'19(續完)'!Y15</f>
        <v>2680</v>
      </c>
      <c r="Z6" s="76">
        <f>Z9+Z42+'19(續1)'!Z33+'19(續2)'!Z24+'19(續完)'!Z15</f>
        <v>641</v>
      </c>
      <c r="AA6" s="76">
        <f>AA9+AA42+'19(續1)'!AA33+'19(續2)'!AA24+'19(續完)'!AA15</f>
        <v>7196</v>
      </c>
      <c r="AB6" s="76">
        <f>AB9+AB42+'19(續1)'!AB33+'19(續2)'!AB24+'19(續完)'!AB15</f>
        <v>27641</v>
      </c>
      <c r="AC6" s="76">
        <f>AC9+AC42+'19(續1)'!AC33+'19(續2)'!AC24+'19(續完)'!AC15</f>
        <v>12052</v>
      </c>
      <c r="AD6" s="76">
        <f>AD9+AD42+'19(續1)'!AD33+'19(續2)'!AD24+'19(續完)'!AD15</f>
        <v>170</v>
      </c>
      <c r="AE6" s="76">
        <f>AE9+AE42+'19(續1)'!AE33+'19(續2)'!AE24+'19(續完)'!AE15</f>
        <v>0</v>
      </c>
    </row>
    <row r="7" spans="1:31" s="59" customFormat="1" ht="13.5" customHeight="1">
      <c r="A7" s="561"/>
      <c r="B7" s="486"/>
      <c r="C7" s="79" t="s">
        <v>34</v>
      </c>
      <c r="D7" s="6">
        <f>D10+D43+'19(續1)'!D34+'19(續2)'!D25+'19(續完)'!D16</f>
        <v>31298</v>
      </c>
      <c r="E7" s="101">
        <v>100</v>
      </c>
      <c r="F7" s="6">
        <f>F10+F43+'19(續1)'!F34+'19(續2)'!F25+'19(續完)'!F16</f>
        <v>27408</v>
      </c>
      <c r="G7" s="101">
        <f t="shared" si="0"/>
        <v>87.57109080452426</v>
      </c>
      <c r="H7" s="6">
        <f>H10+H43+'19(續1)'!H34+'19(續2)'!H25+'19(續完)'!H16</f>
        <v>3890</v>
      </c>
      <c r="I7" s="101">
        <f>H7/D7*100</f>
        <v>12.428909195475748</v>
      </c>
      <c r="J7" s="365">
        <f>(D10*J10+D43*J43+'19(續1)'!D34*'19(續1)'!J34+'19(續2)'!D25*'19(續2)'!J25+'19(續完)'!D16*'19(續完)'!J16)/'19'!D7</f>
        <v>42.86864975397789</v>
      </c>
      <c r="K7" s="6">
        <f>K10+K43+'19(續1)'!K34+'19(續2)'!K25+'19(續完)'!K16</f>
        <v>0</v>
      </c>
      <c r="L7" s="6">
        <f>L10+L43+'19(續1)'!L34+'19(續2)'!L25+'19(續完)'!L16</f>
        <v>0</v>
      </c>
      <c r="M7" s="6">
        <f>M10+M43+'19(續1)'!M34+'19(續2)'!M25+'19(續完)'!M16</f>
        <v>0</v>
      </c>
      <c r="N7" s="6">
        <f>N10+N43+'19(續1)'!N34+'19(續2)'!N25+'19(續完)'!N16</f>
        <v>0</v>
      </c>
      <c r="O7" s="6">
        <f>O10+O43+'19(續1)'!O34+'19(續2)'!O25+'19(續完)'!O16</f>
        <v>0</v>
      </c>
      <c r="P7" s="6">
        <f>P10+P43+'19(續1)'!P34+'19(續2)'!P25+'19(續完)'!P16</f>
        <v>0</v>
      </c>
      <c r="Q7" s="6">
        <f>Q10+Q43+'19(續1)'!Q34+'19(續2)'!Q25+'19(續完)'!Q16</f>
        <v>0</v>
      </c>
      <c r="R7" s="6">
        <f>R10+R43+'19(續1)'!R34+'19(續2)'!R25+'19(續完)'!R16</f>
        <v>0</v>
      </c>
      <c r="S7" s="6">
        <f>S10+S43+'19(續1)'!S34+'19(續2)'!S25+'19(續完)'!S16</f>
        <v>105</v>
      </c>
      <c r="T7" s="6">
        <f>T10+T43+'19(續1)'!T34+'19(續2)'!T25+'19(續完)'!T16</f>
        <v>2975</v>
      </c>
      <c r="U7" s="6">
        <f>U10+U43+'19(續1)'!U34+'19(續2)'!U25+'19(續完)'!U16</f>
        <v>6769</v>
      </c>
      <c r="V7" s="6">
        <f>V10+V43+'19(續1)'!V34+'19(續2)'!V25+'19(續完)'!V16</f>
        <v>8293</v>
      </c>
      <c r="W7" s="6">
        <f>W10+W43+'19(續1)'!W34+'19(續2)'!W25+'19(續完)'!W16</f>
        <v>6623</v>
      </c>
      <c r="X7" s="6">
        <f>X10+X43+'19(續1)'!X34+'19(續2)'!X25+'19(續完)'!X16</f>
        <v>4289</v>
      </c>
      <c r="Y7" s="6">
        <f>Y10+Y43+'19(續1)'!Y34+'19(續2)'!Y25+'19(續完)'!Y16</f>
        <v>1784</v>
      </c>
      <c r="Z7" s="6">
        <f>Z10+Z43+'19(續1)'!Z34+'19(續2)'!Z25+'19(續完)'!Z16</f>
        <v>460</v>
      </c>
      <c r="AA7" s="6">
        <f>AA10+AA43+'19(續1)'!AA34+'19(續2)'!AA25+'19(續完)'!AA16</f>
        <v>4537</v>
      </c>
      <c r="AB7" s="6">
        <f>AB10+AB43+'19(續1)'!AB34+'19(續2)'!AB25+'19(續完)'!AB16</f>
        <v>15968</v>
      </c>
      <c r="AC7" s="6">
        <f>AC10+AC43+'19(續1)'!AC34+'19(續2)'!AC25+'19(續完)'!AC16</f>
        <v>10654</v>
      </c>
      <c r="AD7" s="6">
        <f>AD10+AD43+'19(續1)'!AD34+'19(續2)'!AD25+'19(續完)'!AD16</f>
        <v>139</v>
      </c>
      <c r="AE7" s="76">
        <f>AE10+AE43+'19(續1)'!AE34+'19(續2)'!AE25+'19(續完)'!AE16</f>
        <v>0</v>
      </c>
    </row>
    <row r="8" spans="1:31" s="59" customFormat="1" ht="13.5" customHeight="1">
      <c r="A8" s="561"/>
      <c r="B8" s="486"/>
      <c r="C8" s="80" t="s">
        <v>35</v>
      </c>
      <c r="D8" s="6">
        <f>D11+D44+'19(續1)'!D35+'19(續2)'!D26+'19(續完)'!D17</f>
        <v>15761</v>
      </c>
      <c r="E8" s="231">
        <v>100</v>
      </c>
      <c r="F8" s="6">
        <f>F11+F44+'19(續1)'!F35+'19(續2)'!F26+'19(續完)'!F17</f>
        <v>14637</v>
      </c>
      <c r="G8" s="101">
        <f t="shared" si="0"/>
        <v>92.86847281263879</v>
      </c>
      <c r="H8" s="6">
        <f>H11+H44+'19(續1)'!H35+'19(續2)'!H26+'19(續完)'!H17</f>
        <v>1124</v>
      </c>
      <c r="I8" s="101">
        <f>H8/D8*100</f>
        <v>7.1315271873612085</v>
      </c>
      <c r="J8" s="365">
        <f>(D11*J11+D44*J44+'19(續1)'!D35*'19(續1)'!J35+'19(續2)'!D26*'19(續2)'!J26+'19(續完)'!D17*'19(續完)'!J17)/'19'!D8</f>
        <v>44.63790368631432</v>
      </c>
      <c r="K8" s="6">
        <f>K11+K44+'19(續1)'!K35+'19(續2)'!K26+'19(續完)'!K17</f>
        <v>0</v>
      </c>
      <c r="L8" s="6">
        <f>L11+L44+'19(續1)'!L35+'19(續2)'!L26+'19(續完)'!L17</f>
        <v>0</v>
      </c>
      <c r="M8" s="6">
        <f>M11+M44+'19(續1)'!M35+'19(續2)'!M26+'19(續完)'!M17</f>
        <v>0</v>
      </c>
      <c r="N8" s="6">
        <f>N11+N44+'19(續1)'!N35+'19(續2)'!N26+'19(續完)'!N17</f>
        <v>0</v>
      </c>
      <c r="O8" s="6">
        <f>O11+O44+'19(續1)'!O35+'19(續2)'!O26+'19(續完)'!O17</f>
        <v>0</v>
      </c>
      <c r="P8" s="6">
        <f>P11+P44+'19(續1)'!P35+'19(續2)'!P26+'19(續完)'!P17</f>
        <v>0</v>
      </c>
      <c r="Q8" s="6">
        <f>Q11+Q44+'19(續1)'!Q35+'19(續2)'!Q26+'19(續完)'!Q17</f>
        <v>0</v>
      </c>
      <c r="R8" s="6">
        <f>R11+R44+'19(續1)'!R35+'19(續2)'!R26+'19(續完)'!R17</f>
        <v>0</v>
      </c>
      <c r="S8" s="20">
        <f>S11+S44+'19(續1)'!S35+'19(續2)'!S26+'19(續完)'!S17</f>
        <v>4</v>
      </c>
      <c r="T8" s="6">
        <f>T11+T44+'19(續1)'!T35+'19(續2)'!T26+'19(續完)'!T17</f>
        <v>240</v>
      </c>
      <c r="U8" s="6">
        <f>U11+U44+'19(續1)'!U35+'19(續2)'!U26+'19(續完)'!U17</f>
        <v>2777</v>
      </c>
      <c r="V8" s="6">
        <f>V11+V44+'19(續1)'!V35+'19(續2)'!V26+'19(續完)'!V17</f>
        <v>4571</v>
      </c>
      <c r="W8" s="6">
        <f>W11+W44+'19(續1)'!W35+'19(續2)'!W26+'19(續完)'!W17</f>
        <v>4455</v>
      </c>
      <c r="X8" s="6">
        <f>X11+X44+'19(續1)'!X35+'19(續2)'!X26+'19(續完)'!X17</f>
        <v>2637</v>
      </c>
      <c r="Y8" s="6">
        <f>Y11+Y44+'19(續1)'!Y35+'19(續2)'!Y26+'19(續完)'!Y17</f>
        <v>896</v>
      </c>
      <c r="Z8" s="6">
        <f>Z11+Z44+'19(續1)'!Z35+'19(續2)'!Z26+'19(續完)'!Z17</f>
        <v>181</v>
      </c>
      <c r="AA8" s="6">
        <f>AA11+AA44+'19(續1)'!AA35+'19(續2)'!AA26+'19(續完)'!AA17</f>
        <v>2659</v>
      </c>
      <c r="AB8" s="6">
        <f>AB11+AB44+'19(續1)'!AB35+'19(續2)'!AB26+'19(續完)'!AB17</f>
        <v>11673</v>
      </c>
      <c r="AC8" s="6">
        <f>AC11+AC44+'19(續1)'!AC35+'19(續2)'!AC26+'19(續完)'!AC17</f>
        <v>1398</v>
      </c>
      <c r="AD8" s="6">
        <f>AD11+AD44+'19(續1)'!AD35+'19(續2)'!AD26+'19(續完)'!AD17</f>
        <v>31</v>
      </c>
      <c r="AE8" s="76">
        <f>AE11+AE44+'19(續1)'!AE35+'19(續2)'!AE26+'19(續完)'!AE17</f>
        <v>0</v>
      </c>
    </row>
    <row r="9" spans="1:30" s="59" customFormat="1" ht="13.5" customHeight="1">
      <c r="A9" s="558" t="s">
        <v>207</v>
      </c>
      <c r="B9" s="493" t="s">
        <v>114</v>
      </c>
      <c r="C9" s="112" t="s">
        <v>151</v>
      </c>
      <c r="D9" s="37">
        <f>D12+D15+D18+D21+D24+D27+D30+D33+D36+D39</f>
        <v>13685</v>
      </c>
      <c r="E9" s="229">
        <v>100</v>
      </c>
      <c r="F9" s="234">
        <f>F12+F15+F18+F21+F24+F27+F30+F33+F36+F39</f>
        <v>12691</v>
      </c>
      <c r="G9" s="228">
        <f t="shared" si="0"/>
        <v>92.73657289002557</v>
      </c>
      <c r="H9" s="224">
        <f>H12+H15+H18+H21+H24+H27+H30+H33+H36+H39</f>
        <v>994</v>
      </c>
      <c r="I9" s="228">
        <f aca="true" t="shared" si="1" ref="I9:I41">H9/D9*100</f>
        <v>7.263427109974424</v>
      </c>
      <c r="J9" s="227">
        <f>(D12*J12+D15*J15+D18*J18+D21*J21+D24*J24+D27*J27+D30*J30+D33*J33+D36*J36+D39*J39)/D9</f>
        <v>45.07175739861162</v>
      </c>
      <c r="K9" s="37"/>
      <c r="L9" s="37"/>
      <c r="M9" s="37"/>
      <c r="N9" s="37"/>
      <c r="O9" s="37"/>
      <c r="P9" s="37"/>
      <c r="Q9" s="37"/>
      <c r="R9" s="37"/>
      <c r="S9" s="36">
        <v>0</v>
      </c>
      <c r="T9" s="234">
        <f aca="true" t="shared" si="2" ref="T9:AD9">T12+T15+T18+T21+T24+T27+T30+T33+T36+T39</f>
        <v>37</v>
      </c>
      <c r="U9" s="37">
        <f t="shared" si="2"/>
        <v>1994</v>
      </c>
      <c r="V9" s="234">
        <f>V12+V15+V18+V21+V24+V27+V30+V33+V36+V39</f>
        <v>4142</v>
      </c>
      <c r="W9" s="37">
        <f t="shared" si="2"/>
        <v>3783</v>
      </c>
      <c r="X9" s="234">
        <f t="shared" si="2"/>
        <v>2502</v>
      </c>
      <c r="Y9" s="234">
        <f t="shared" si="2"/>
        <v>966</v>
      </c>
      <c r="Z9" s="234">
        <f t="shared" si="2"/>
        <v>261</v>
      </c>
      <c r="AA9" s="234">
        <f t="shared" si="2"/>
        <v>6370</v>
      </c>
      <c r="AB9" s="234">
        <f t="shared" si="2"/>
        <v>7213</v>
      </c>
      <c r="AC9" s="234">
        <f t="shared" si="2"/>
        <v>101</v>
      </c>
      <c r="AD9" s="234">
        <f t="shared" si="2"/>
        <v>1</v>
      </c>
    </row>
    <row r="10" spans="1:30" s="59" customFormat="1" ht="13.5" customHeight="1">
      <c r="A10" s="559"/>
      <c r="B10" s="483"/>
      <c r="C10" s="72" t="s">
        <v>34</v>
      </c>
      <c r="D10" s="16">
        <f>D13+D16+D19+D22+D25+D28+D31+D34+D37+D40</f>
        <v>8336</v>
      </c>
      <c r="E10" s="101">
        <v>100</v>
      </c>
      <c r="F10" s="235">
        <f>F13+F16+F19+F22+F25+F28+F31+F34+F37+F40</f>
        <v>7616</v>
      </c>
      <c r="G10" s="101">
        <f t="shared" si="0"/>
        <v>91.36276391554703</v>
      </c>
      <c r="H10" s="225">
        <f>H13+H16+H19+H22+H25+H28+H31+H34+H37+H40</f>
        <v>720</v>
      </c>
      <c r="I10" s="101">
        <f t="shared" si="1"/>
        <v>8.637236084452974</v>
      </c>
      <c r="J10" s="226">
        <f>(D13*J13+D16*J16+D19*J19+D22*J22+D25*J25+D28*J28+D31*J31+D34*J34+D37*J37+D40*J40)/D10</f>
        <v>46.29834452975048</v>
      </c>
      <c r="K10" s="6"/>
      <c r="L10" s="6"/>
      <c r="M10" s="6"/>
      <c r="N10" s="6"/>
      <c r="O10" s="6"/>
      <c r="P10" s="6"/>
      <c r="Q10" s="6"/>
      <c r="R10" s="6"/>
      <c r="S10" s="6">
        <v>0</v>
      </c>
      <c r="T10" s="235">
        <f aca="true" t="shared" si="3" ref="T10:AD10">T13+T16+T19+T22+T25+T28+T31+T34+T37+T40</f>
        <v>8</v>
      </c>
      <c r="U10" s="6">
        <f t="shared" si="3"/>
        <v>734</v>
      </c>
      <c r="V10" s="235">
        <f>V13+V16+V19+V22+V25+V28+V31+V34+V37+V40</f>
        <v>2425</v>
      </c>
      <c r="W10" s="6">
        <f t="shared" si="3"/>
        <v>2450</v>
      </c>
      <c r="X10" s="235">
        <f t="shared" si="3"/>
        <v>1744</v>
      </c>
      <c r="Y10" s="235">
        <f t="shared" si="3"/>
        <v>744</v>
      </c>
      <c r="Z10" s="235">
        <f t="shared" si="3"/>
        <v>231</v>
      </c>
      <c r="AA10" s="235">
        <f t="shared" si="3"/>
        <v>3981</v>
      </c>
      <c r="AB10" s="235">
        <f t="shared" si="3"/>
        <v>4269</v>
      </c>
      <c r="AC10" s="235">
        <f t="shared" si="3"/>
        <v>85</v>
      </c>
      <c r="AD10" s="235">
        <f t="shared" si="3"/>
        <v>1</v>
      </c>
    </row>
    <row r="11" spans="1:30" s="59" customFormat="1" ht="13.5" customHeight="1">
      <c r="A11" s="559"/>
      <c r="B11" s="484"/>
      <c r="C11" s="95" t="s">
        <v>213</v>
      </c>
      <c r="D11" s="16">
        <f>D14+D17+D20+D23+D26+D29+D32+D35+D38+D41</f>
        <v>5349</v>
      </c>
      <c r="E11" s="101">
        <v>100</v>
      </c>
      <c r="F11" s="235">
        <f>F14+F17+F20+F23+F26+F29+F32+F35+F38+F41</f>
        <v>5075</v>
      </c>
      <c r="G11" s="101">
        <f t="shared" si="0"/>
        <v>94.87754720508507</v>
      </c>
      <c r="H11" s="225">
        <f>H14+H17+H20+H23+H26+H29+H32+H35+H38+H41</f>
        <v>274</v>
      </c>
      <c r="I11" s="101">
        <f t="shared" si="1"/>
        <v>5.122452794914937</v>
      </c>
      <c r="J11" s="226">
        <f>(D14*J14+D17*J17+D20*J20+D23*J23+D26*J26+D29*J29+D32*J32+D35*J35+D38*J38+D41*J41)/D11</f>
        <v>43.649654140960926</v>
      </c>
      <c r="K11" s="6"/>
      <c r="L11" s="6"/>
      <c r="M11" s="6"/>
      <c r="N11" s="6"/>
      <c r="O11" s="6"/>
      <c r="P11" s="6"/>
      <c r="Q11" s="6"/>
      <c r="R11" s="6"/>
      <c r="S11" s="6">
        <v>0</v>
      </c>
      <c r="T11" s="235">
        <f aca="true" t="shared" si="4" ref="T11:AC11">T14+T17+T20+T23+T26+T29+T32+T35+T38+T41</f>
        <v>29</v>
      </c>
      <c r="U11" s="6">
        <f t="shared" si="4"/>
        <v>1260</v>
      </c>
      <c r="V11" s="235">
        <f>V14+V17+V20+V23+V26+V29+V32+V35+V38+V41</f>
        <v>1717</v>
      </c>
      <c r="W11" s="6">
        <f t="shared" si="4"/>
        <v>1333</v>
      </c>
      <c r="X11" s="235">
        <f t="shared" si="4"/>
        <v>758</v>
      </c>
      <c r="Y11" s="235">
        <f t="shared" si="4"/>
        <v>222</v>
      </c>
      <c r="Z11" s="235">
        <f t="shared" si="4"/>
        <v>30</v>
      </c>
      <c r="AA11" s="235">
        <f t="shared" si="4"/>
        <v>2389</v>
      </c>
      <c r="AB11" s="235">
        <f t="shared" si="4"/>
        <v>2944</v>
      </c>
      <c r="AC11" s="235">
        <f t="shared" si="4"/>
        <v>16</v>
      </c>
      <c r="AD11" s="6">
        <v>0</v>
      </c>
    </row>
    <row r="12" spans="1:30" s="59" customFormat="1" ht="13.5" customHeight="1">
      <c r="A12" s="559"/>
      <c r="B12" s="482" t="s">
        <v>198</v>
      </c>
      <c r="C12" s="112" t="s">
        <v>113</v>
      </c>
      <c r="D12" s="36">
        <v>1233</v>
      </c>
      <c r="E12" s="229">
        <v>100</v>
      </c>
      <c r="F12" s="36">
        <v>1200</v>
      </c>
      <c r="G12" s="229">
        <f aca="true" t="shared" si="5" ref="G12:G41">F12/D12*100</f>
        <v>97.32360097323601</v>
      </c>
      <c r="H12" s="36">
        <v>33</v>
      </c>
      <c r="I12" s="229">
        <f t="shared" si="1"/>
        <v>2.67639902676399</v>
      </c>
      <c r="J12" s="36">
        <v>44</v>
      </c>
      <c r="K12" s="36"/>
      <c r="L12" s="36"/>
      <c r="M12" s="36"/>
      <c r="N12" s="36"/>
      <c r="O12" s="36"/>
      <c r="P12" s="36"/>
      <c r="Q12" s="36"/>
      <c r="R12" s="36"/>
      <c r="S12" s="36">
        <v>0</v>
      </c>
      <c r="T12" s="36">
        <v>5</v>
      </c>
      <c r="U12" s="36">
        <v>216</v>
      </c>
      <c r="V12" s="36">
        <v>384</v>
      </c>
      <c r="W12" s="36">
        <v>373</v>
      </c>
      <c r="X12" s="36">
        <v>183</v>
      </c>
      <c r="Y12" s="36">
        <v>59</v>
      </c>
      <c r="Z12" s="36">
        <v>13</v>
      </c>
      <c r="AA12" s="36">
        <v>423</v>
      </c>
      <c r="AB12" s="36">
        <v>791</v>
      </c>
      <c r="AC12" s="36">
        <v>18</v>
      </c>
      <c r="AD12" s="36">
        <v>1</v>
      </c>
    </row>
    <row r="13" spans="1:30" s="59" customFormat="1" ht="13.5" customHeight="1">
      <c r="A13" s="559"/>
      <c r="B13" s="483"/>
      <c r="C13" s="79" t="s">
        <v>34</v>
      </c>
      <c r="D13" s="6">
        <v>805</v>
      </c>
      <c r="E13" s="101">
        <v>100</v>
      </c>
      <c r="F13" s="6">
        <v>776</v>
      </c>
      <c r="G13" s="101">
        <f t="shared" si="5"/>
        <v>96.3975155279503</v>
      </c>
      <c r="H13" s="6">
        <v>29</v>
      </c>
      <c r="I13" s="101">
        <f t="shared" si="1"/>
        <v>3.602484472049689</v>
      </c>
      <c r="J13" s="6">
        <v>45</v>
      </c>
      <c r="K13" s="6"/>
      <c r="L13" s="6"/>
      <c r="M13" s="6"/>
      <c r="N13" s="6"/>
      <c r="O13" s="6"/>
      <c r="P13" s="6"/>
      <c r="Q13" s="6"/>
      <c r="R13" s="6"/>
      <c r="S13" s="6">
        <v>0</v>
      </c>
      <c r="T13" s="6">
        <v>1</v>
      </c>
      <c r="U13" s="6">
        <v>93</v>
      </c>
      <c r="V13" s="6">
        <v>259</v>
      </c>
      <c r="W13" s="6">
        <v>254</v>
      </c>
      <c r="X13" s="6">
        <v>132</v>
      </c>
      <c r="Y13" s="6">
        <v>53</v>
      </c>
      <c r="Z13" s="6">
        <v>13</v>
      </c>
      <c r="AA13" s="6">
        <v>278</v>
      </c>
      <c r="AB13" s="6">
        <v>509</v>
      </c>
      <c r="AC13" s="6">
        <v>17</v>
      </c>
      <c r="AD13" s="6">
        <v>1</v>
      </c>
    </row>
    <row r="14" spans="1:30" s="59" customFormat="1" ht="13.5" customHeight="1">
      <c r="A14" s="559"/>
      <c r="B14" s="484"/>
      <c r="C14" s="80" t="s">
        <v>35</v>
      </c>
      <c r="D14" s="6">
        <v>428</v>
      </c>
      <c r="E14" s="101">
        <v>100</v>
      </c>
      <c r="F14" s="6">
        <v>424</v>
      </c>
      <c r="G14" s="101">
        <f t="shared" si="5"/>
        <v>99.06542056074767</v>
      </c>
      <c r="H14" s="6">
        <v>4</v>
      </c>
      <c r="I14" s="101">
        <f t="shared" si="1"/>
        <v>0.9345794392523363</v>
      </c>
      <c r="J14" s="6">
        <v>43</v>
      </c>
      <c r="K14" s="6"/>
      <c r="L14" s="6"/>
      <c r="M14" s="6"/>
      <c r="N14" s="6"/>
      <c r="O14" s="6"/>
      <c r="P14" s="6"/>
      <c r="Q14" s="6"/>
      <c r="R14" s="6"/>
      <c r="S14" s="6">
        <v>0</v>
      </c>
      <c r="T14" s="6">
        <v>4</v>
      </c>
      <c r="U14" s="6">
        <v>123</v>
      </c>
      <c r="V14" s="6">
        <v>125</v>
      </c>
      <c r="W14" s="6">
        <v>119</v>
      </c>
      <c r="X14" s="6">
        <v>51</v>
      </c>
      <c r="Y14" s="6">
        <v>6</v>
      </c>
      <c r="Z14" s="6">
        <v>0</v>
      </c>
      <c r="AA14" s="6">
        <v>145</v>
      </c>
      <c r="AB14" s="6">
        <v>282</v>
      </c>
      <c r="AC14" s="6">
        <v>1</v>
      </c>
      <c r="AD14" s="6">
        <v>0</v>
      </c>
    </row>
    <row r="15" spans="1:30" s="59" customFormat="1" ht="13.5" customHeight="1">
      <c r="A15" s="559"/>
      <c r="B15" s="482" t="s">
        <v>199</v>
      </c>
      <c r="C15" s="112" t="s">
        <v>113</v>
      </c>
      <c r="D15" s="36">
        <v>1212</v>
      </c>
      <c r="E15" s="229">
        <v>100</v>
      </c>
      <c r="F15" s="36">
        <v>1184</v>
      </c>
      <c r="G15" s="229">
        <f t="shared" si="5"/>
        <v>97.6897689768977</v>
      </c>
      <c r="H15" s="36">
        <v>28</v>
      </c>
      <c r="I15" s="229">
        <f t="shared" si="1"/>
        <v>2.31023102310231</v>
      </c>
      <c r="J15" s="36">
        <v>44.5</v>
      </c>
      <c r="K15" s="36"/>
      <c r="L15" s="36"/>
      <c r="M15" s="36"/>
      <c r="N15" s="36"/>
      <c r="O15" s="36"/>
      <c r="P15" s="36"/>
      <c r="Q15" s="36"/>
      <c r="R15" s="36"/>
      <c r="S15" s="36">
        <v>0</v>
      </c>
      <c r="T15" s="36">
        <v>4</v>
      </c>
      <c r="U15" s="36">
        <v>193</v>
      </c>
      <c r="V15" s="36">
        <v>378</v>
      </c>
      <c r="W15" s="36">
        <v>357</v>
      </c>
      <c r="X15" s="36">
        <v>191</v>
      </c>
      <c r="Y15" s="36">
        <v>66</v>
      </c>
      <c r="Z15" s="36">
        <v>23</v>
      </c>
      <c r="AA15" s="36">
        <v>428</v>
      </c>
      <c r="AB15" s="36">
        <v>771</v>
      </c>
      <c r="AC15" s="36">
        <v>13</v>
      </c>
      <c r="AD15" s="36">
        <v>0</v>
      </c>
    </row>
    <row r="16" spans="1:30" s="59" customFormat="1" ht="13.5" customHeight="1">
      <c r="A16" s="559"/>
      <c r="B16" s="483"/>
      <c r="C16" s="79" t="s">
        <v>34</v>
      </c>
      <c r="D16" s="6">
        <v>771</v>
      </c>
      <c r="E16" s="101">
        <v>100</v>
      </c>
      <c r="F16" s="6">
        <v>750</v>
      </c>
      <c r="G16" s="101">
        <f t="shared" si="5"/>
        <v>97.27626459143968</v>
      </c>
      <c r="H16" s="6">
        <v>21</v>
      </c>
      <c r="I16" s="101">
        <f t="shared" si="1"/>
        <v>2.7237354085603114</v>
      </c>
      <c r="J16" s="6">
        <v>46</v>
      </c>
      <c r="K16" s="6"/>
      <c r="L16" s="6"/>
      <c r="M16" s="6"/>
      <c r="N16" s="6"/>
      <c r="O16" s="6"/>
      <c r="P16" s="6"/>
      <c r="Q16" s="6"/>
      <c r="R16" s="6"/>
      <c r="S16" s="6">
        <v>0</v>
      </c>
      <c r="T16" s="6">
        <v>2</v>
      </c>
      <c r="U16" s="6">
        <v>87</v>
      </c>
      <c r="V16" s="6">
        <v>226</v>
      </c>
      <c r="W16" s="6">
        <v>232</v>
      </c>
      <c r="X16" s="6">
        <v>143</v>
      </c>
      <c r="Y16" s="6">
        <v>60</v>
      </c>
      <c r="Z16" s="6">
        <v>21</v>
      </c>
      <c r="AA16" s="6">
        <v>303</v>
      </c>
      <c r="AB16" s="6">
        <v>457</v>
      </c>
      <c r="AC16" s="6">
        <v>11</v>
      </c>
      <c r="AD16" s="6">
        <v>0</v>
      </c>
    </row>
    <row r="17" spans="1:30" s="59" customFormat="1" ht="13.5" customHeight="1">
      <c r="A17" s="559"/>
      <c r="B17" s="484"/>
      <c r="C17" s="80" t="s">
        <v>35</v>
      </c>
      <c r="D17" s="6">
        <v>441</v>
      </c>
      <c r="E17" s="101">
        <v>100</v>
      </c>
      <c r="F17" s="6">
        <v>434</v>
      </c>
      <c r="G17" s="101">
        <f t="shared" si="5"/>
        <v>98.4126984126984</v>
      </c>
      <c r="H17" s="6">
        <v>7</v>
      </c>
      <c r="I17" s="101">
        <f t="shared" si="1"/>
        <v>1.5873015873015872</v>
      </c>
      <c r="J17" s="6">
        <v>43</v>
      </c>
      <c r="K17" s="6"/>
      <c r="L17" s="6"/>
      <c r="M17" s="6"/>
      <c r="N17" s="6"/>
      <c r="O17" s="6"/>
      <c r="P17" s="6"/>
      <c r="Q17" s="6"/>
      <c r="R17" s="6"/>
      <c r="S17" s="6">
        <v>0</v>
      </c>
      <c r="T17" s="6">
        <v>2</v>
      </c>
      <c r="U17" s="6">
        <v>106</v>
      </c>
      <c r="V17" s="6">
        <v>152</v>
      </c>
      <c r="W17" s="6">
        <v>125</v>
      </c>
      <c r="X17" s="6">
        <v>48</v>
      </c>
      <c r="Y17" s="6">
        <v>6</v>
      </c>
      <c r="Z17" s="6">
        <v>2</v>
      </c>
      <c r="AA17" s="6">
        <v>125</v>
      </c>
      <c r="AB17" s="6">
        <v>314</v>
      </c>
      <c r="AC17" s="6">
        <v>2</v>
      </c>
      <c r="AD17" s="6">
        <v>0</v>
      </c>
    </row>
    <row r="18" spans="1:30" s="59" customFormat="1" ht="13.5" customHeight="1">
      <c r="A18" s="559"/>
      <c r="B18" s="482" t="s">
        <v>201</v>
      </c>
      <c r="C18" s="112" t="s">
        <v>113</v>
      </c>
      <c r="D18" s="36">
        <v>1447</v>
      </c>
      <c r="E18" s="229">
        <v>100</v>
      </c>
      <c r="F18" s="36">
        <v>1423</v>
      </c>
      <c r="G18" s="229">
        <f t="shared" si="5"/>
        <v>98.34139599170697</v>
      </c>
      <c r="H18" s="36">
        <v>24</v>
      </c>
      <c r="I18" s="229">
        <f t="shared" si="1"/>
        <v>1.65860400829302</v>
      </c>
      <c r="J18" s="36">
        <v>44.5</v>
      </c>
      <c r="K18" s="36"/>
      <c r="L18" s="36"/>
      <c r="M18" s="36"/>
      <c r="N18" s="36"/>
      <c r="O18" s="36"/>
      <c r="P18" s="36"/>
      <c r="Q18" s="36"/>
      <c r="R18" s="36"/>
      <c r="S18" s="36">
        <v>0</v>
      </c>
      <c r="T18" s="36">
        <v>10</v>
      </c>
      <c r="U18" s="36">
        <v>218</v>
      </c>
      <c r="V18" s="36">
        <v>414</v>
      </c>
      <c r="W18" s="36">
        <v>406</v>
      </c>
      <c r="X18" s="36">
        <v>317</v>
      </c>
      <c r="Y18" s="36">
        <v>73</v>
      </c>
      <c r="Z18" s="36">
        <v>9</v>
      </c>
      <c r="AA18" s="36">
        <v>466</v>
      </c>
      <c r="AB18" s="36">
        <v>969</v>
      </c>
      <c r="AC18" s="36">
        <v>12</v>
      </c>
      <c r="AD18" s="36">
        <v>0</v>
      </c>
    </row>
    <row r="19" spans="1:30" s="59" customFormat="1" ht="14.25" customHeight="1">
      <c r="A19" s="559"/>
      <c r="B19" s="483"/>
      <c r="C19" s="79" t="s">
        <v>34</v>
      </c>
      <c r="D19" s="6">
        <v>963</v>
      </c>
      <c r="E19" s="101">
        <v>100</v>
      </c>
      <c r="F19" s="6">
        <v>944</v>
      </c>
      <c r="G19" s="101">
        <f t="shared" si="5"/>
        <v>98.0269989615784</v>
      </c>
      <c r="H19" s="6">
        <v>19</v>
      </c>
      <c r="I19" s="101">
        <f t="shared" si="1"/>
        <v>1.9730010384215992</v>
      </c>
      <c r="J19" s="6">
        <v>46</v>
      </c>
      <c r="K19" s="6"/>
      <c r="L19" s="6"/>
      <c r="M19" s="6"/>
      <c r="N19" s="6"/>
      <c r="O19" s="6"/>
      <c r="P19" s="6"/>
      <c r="Q19" s="6"/>
      <c r="R19" s="6"/>
      <c r="S19" s="6">
        <v>0</v>
      </c>
      <c r="T19" s="6">
        <v>1</v>
      </c>
      <c r="U19" s="6">
        <v>90</v>
      </c>
      <c r="V19" s="6">
        <v>261</v>
      </c>
      <c r="W19" s="6">
        <v>285</v>
      </c>
      <c r="X19" s="6">
        <v>265</v>
      </c>
      <c r="Y19" s="6">
        <v>55</v>
      </c>
      <c r="Z19" s="6">
        <v>6</v>
      </c>
      <c r="AA19" s="6">
        <v>293</v>
      </c>
      <c r="AB19" s="6">
        <v>660</v>
      </c>
      <c r="AC19" s="6">
        <v>10</v>
      </c>
      <c r="AD19" s="6">
        <v>0</v>
      </c>
    </row>
    <row r="20" spans="1:30" s="59" customFormat="1" ht="14.25">
      <c r="A20" s="559"/>
      <c r="B20" s="484"/>
      <c r="C20" s="80" t="s">
        <v>35</v>
      </c>
      <c r="D20" s="6">
        <v>484</v>
      </c>
      <c r="E20" s="101">
        <v>100</v>
      </c>
      <c r="F20" s="6">
        <v>479</v>
      </c>
      <c r="G20" s="101">
        <f t="shared" si="5"/>
        <v>98.96694214876032</v>
      </c>
      <c r="H20" s="6">
        <v>5</v>
      </c>
      <c r="I20" s="101">
        <f t="shared" si="1"/>
        <v>1.0330578512396695</v>
      </c>
      <c r="J20" s="6">
        <v>43</v>
      </c>
      <c r="K20" s="6"/>
      <c r="L20" s="6"/>
      <c r="M20" s="6"/>
      <c r="N20" s="6"/>
      <c r="O20" s="6"/>
      <c r="P20" s="6"/>
      <c r="Q20" s="6"/>
      <c r="R20" s="6"/>
      <c r="S20" s="6">
        <v>0</v>
      </c>
      <c r="T20" s="6">
        <v>9</v>
      </c>
      <c r="U20" s="6">
        <v>128</v>
      </c>
      <c r="V20" s="6">
        <v>153</v>
      </c>
      <c r="W20" s="6">
        <v>121</v>
      </c>
      <c r="X20" s="6">
        <v>52</v>
      </c>
      <c r="Y20" s="6">
        <v>18</v>
      </c>
      <c r="Z20" s="6">
        <v>3</v>
      </c>
      <c r="AA20" s="6">
        <v>173</v>
      </c>
      <c r="AB20" s="6">
        <v>309</v>
      </c>
      <c r="AC20" s="6">
        <v>2</v>
      </c>
      <c r="AD20" s="6">
        <v>0</v>
      </c>
    </row>
    <row r="21" spans="1:30" s="59" customFormat="1" ht="14.25" customHeight="1">
      <c r="A21" s="559"/>
      <c r="B21" s="482" t="s">
        <v>202</v>
      </c>
      <c r="C21" s="112" t="s">
        <v>113</v>
      </c>
      <c r="D21" s="36">
        <v>1366</v>
      </c>
      <c r="E21" s="229">
        <v>100</v>
      </c>
      <c r="F21" s="36">
        <v>1255</v>
      </c>
      <c r="G21" s="229">
        <f t="shared" si="5"/>
        <v>91.8740849194729</v>
      </c>
      <c r="H21" s="36">
        <v>111</v>
      </c>
      <c r="I21" s="229">
        <f t="shared" si="1"/>
        <v>8.125915080527086</v>
      </c>
      <c r="J21" s="36">
        <v>44.5</v>
      </c>
      <c r="K21" s="36"/>
      <c r="L21" s="36"/>
      <c r="M21" s="36"/>
      <c r="N21" s="36"/>
      <c r="O21" s="36"/>
      <c r="P21" s="36"/>
      <c r="Q21" s="36"/>
      <c r="R21" s="36"/>
      <c r="S21" s="36">
        <v>0</v>
      </c>
      <c r="T21" s="36">
        <v>9</v>
      </c>
      <c r="U21" s="36">
        <v>214</v>
      </c>
      <c r="V21" s="36">
        <v>394</v>
      </c>
      <c r="W21" s="36">
        <v>368</v>
      </c>
      <c r="X21" s="36">
        <v>283</v>
      </c>
      <c r="Y21" s="36">
        <v>84</v>
      </c>
      <c r="Z21" s="36">
        <v>14</v>
      </c>
      <c r="AA21" s="36">
        <v>652</v>
      </c>
      <c r="AB21" s="36">
        <v>699</v>
      </c>
      <c r="AC21" s="36">
        <v>15</v>
      </c>
      <c r="AD21" s="36">
        <v>0</v>
      </c>
    </row>
    <row r="22" spans="1:30" s="59" customFormat="1" ht="14.25">
      <c r="A22" s="559"/>
      <c r="B22" s="483"/>
      <c r="C22" s="79" t="s">
        <v>34</v>
      </c>
      <c r="D22" s="6">
        <v>868</v>
      </c>
      <c r="E22" s="101">
        <v>100</v>
      </c>
      <c r="F22" s="6">
        <v>785</v>
      </c>
      <c r="G22" s="101">
        <f t="shared" si="5"/>
        <v>90.43778801843318</v>
      </c>
      <c r="H22" s="6">
        <v>83</v>
      </c>
      <c r="I22" s="101">
        <f t="shared" si="1"/>
        <v>9.56221198156682</v>
      </c>
      <c r="J22" s="6">
        <v>46</v>
      </c>
      <c r="K22" s="6"/>
      <c r="L22" s="6"/>
      <c r="M22" s="6"/>
      <c r="N22" s="6"/>
      <c r="O22" s="6"/>
      <c r="P22" s="6"/>
      <c r="Q22" s="6"/>
      <c r="R22" s="6"/>
      <c r="S22" s="6">
        <v>0</v>
      </c>
      <c r="T22" s="6">
        <v>1</v>
      </c>
      <c r="U22" s="6">
        <v>79</v>
      </c>
      <c r="V22" s="6">
        <v>260</v>
      </c>
      <c r="W22" s="6">
        <v>235</v>
      </c>
      <c r="X22" s="6">
        <v>215</v>
      </c>
      <c r="Y22" s="6">
        <v>64</v>
      </c>
      <c r="Z22" s="6">
        <v>14</v>
      </c>
      <c r="AA22" s="6">
        <v>415</v>
      </c>
      <c r="AB22" s="6">
        <v>440</v>
      </c>
      <c r="AC22" s="6">
        <v>13</v>
      </c>
      <c r="AD22" s="6">
        <v>0</v>
      </c>
    </row>
    <row r="23" spans="1:30" s="59" customFormat="1" ht="14.25">
      <c r="A23" s="559"/>
      <c r="B23" s="484"/>
      <c r="C23" s="80" t="s">
        <v>35</v>
      </c>
      <c r="D23" s="6">
        <v>498</v>
      </c>
      <c r="E23" s="101">
        <v>100</v>
      </c>
      <c r="F23" s="6">
        <v>470</v>
      </c>
      <c r="G23" s="101">
        <f t="shared" si="5"/>
        <v>94.37751004016064</v>
      </c>
      <c r="H23" s="6">
        <v>28</v>
      </c>
      <c r="I23" s="101">
        <f t="shared" si="1"/>
        <v>5.622489959839357</v>
      </c>
      <c r="J23" s="6">
        <v>43</v>
      </c>
      <c r="K23" s="6"/>
      <c r="L23" s="6"/>
      <c r="M23" s="6"/>
      <c r="N23" s="6"/>
      <c r="O23" s="6"/>
      <c r="P23" s="6"/>
      <c r="Q23" s="6"/>
      <c r="R23" s="6"/>
      <c r="S23" s="6">
        <v>0</v>
      </c>
      <c r="T23" s="6">
        <v>8</v>
      </c>
      <c r="U23" s="6">
        <v>135</v>
      </c>
      <c r="V23" s="6">
        <v>134</v>
      </c>
      <c r="W23" s="6">
        <v>133</v>
      </c>
      <c r="X23" s="6">
        <v>68</v>
      </c>
      <c r="Y23" s="6">
        <v>20</v>
      </c>
      <c r="Z23" s="6">
        <v>0</v>
      </c>
      <c r="AA23" s="6">
        <v>237</v>
      </c>
      <c r="AB23" s="6">
        <v>259</v>
      </c>
      <c r="AC23" s="6">
        <v>2</v>
      </c>
      <c r="AD23" s="6">
        <v>0</v>
      </c>
    </row>
    <row r="24" spans="1:30" s="59" customFormat="1" ht="14.25" customHeight="1">
      <c r="A24" s="553" t="s">
        <v>325</v>
      </c>
      <c r="B24" s="482" t="s">
        <v>203</v>
      </c>
      <c r="C24" s="112" t="s">
        <v>113</v>
      </c>
      <c r="D24" s="36">
        <v>1331</v>
      </c>
      <c r="E24" s="229">
        <v>100</v>
      </c>
      <c r="F24" s="36">
        <v>1209</v>
      </c>
      <c r="G24" s="229">
        <f t="shared" si="5"/>
        <v>90.83395942900076</v>
      </c>
      <c r="H24" s="36">
        <v>122</v>
      </c>
      <c r="I24" s="229">
        <f t="shared" si="1"/>
        <v>9.166040570999249</v>
      </c>
      <c r="J24" s="36">
        <v>44.5</v>
      </c>
      <c r="K24" s="36"/>
      <c r="L24" s="36"/>
      <c r="M24" s="36"/>
      <c r="N24" s="36"/>
      <c r="O24" s="36"/>
      <c r="P24" s="36"/>
      <c r="Q24" s="36"/>
      <c r="R24" s="36"/>
      <c r="S24" s="36">
        <v>0</v>
      </c>
      <c r="T24" s="36">
        <v>3</v>
      </c>
      <c r="U24" s="36">
        <v>251</v>
      </c>
      <c r="V24" s="36">
        <v>415</v>
      </c>
      <c r="W24" s="36">
        <v>351</v>
      </c>
      <c r="X24" s="36">
        <v>229</v>
      </c>
      <c r="Y24" s="36">
        <v>65</v>
      </c>
      <c r="Z24" s="36">
        <v>17</v>
      </c>
      <c r="AA24" s="36">
        <v>627</v>
      </c>
      <c r="AB24" s="36">
        <v>696</v>
      </c>
      <c r="AC24" s="36">
        <v>8</v>
      </c>
      <c r="AD24" s="36">
        <v>0</v>
      </c>
    </row>
    <row r="25" spans="1:30" s="59" customFormat="1" ht="14.25">
      <c r="A25" s="553"/>
      <c r="B25" s="483"/>
      <c r="C25" s="79" t="s">
        <v>34</v>
      </c>
      <c r="D25" s="6">
        <v>804</v>
      </c>
      <c r="E25" s="101">
        <v>100</v>
      </c>
      <c r="F25" s="6">
        <v>723</v>
      </c>
      <c r="G25" s="101">
        <f t="shared" si="5"/>
        <v>89.92537313432835</v>
      </c>
      <c r="H25" s="6">
        <v>81</v>
      </c>
      <c r="I25" s="101">
        <f t="shared" si="1"/>
        <v>10.074626865671641</v>
      </c>
      <c r="J25" s="6">
        <v>46</v>
      </c>
      <c r="K25" s="6"/>
      <c r="L25" s="6"/>
      <c r="M25" s="6"/>
      <c r="N25" s="6"/>
      <c r="O25" s="6"/>
      <c r="P25" s="6"/>
      <c r="Q25" s="6"/>
      <c r="R25" s="6"/>
      <c r="S25" s="6">
        <v>0</v>
      </c>
      <c r="T25" s="6">
        <v>2</v>
      </c>
      <c r="U25" s="6">
        <v>78</v>
      </c>
      <c r="V25" s="6">
        <v>262</v>
      </c>
      <c r="W25" s="6">
        <v>230</v>
      </c>
      <c r="X25" s="6">
        <v>159</v>
      </c>
      <c r="Y25" s="6">
        <v>59</v>
      </c>
      <c r="Z25" s="6">
        <v>14</v>
      </c>
      <c r="AA25" s="6">
        <v>399</v>
      </c>
      <c r="AB25" s="6">
        <v>397</v>
      </c>
      <c r="AC25" s="6">
        <v>8</v>
      </c>
      <c r="AD25" s="6">
        <v>0</v>
      </c>
    </row>
    <row r="26" spans="1:30" s="59" customFormat="1" ht="14.25">
      <c r="A26" s="553"/>
      <c r="B26" s="484"/>
      <c r="C26" s="80" t="s">
        <v>35</v>
      </c>
      <c r="D26" s="6">
        <v>527</v>
      </c>
      <c r="E26" s="101">
        <v>100</v>
      </c>
      <c r="F26" s="6">
        <v>486</v>
      </c>
      <c r="G26" s="101">
        <f t="shared" si="5"/>
        <v>92.22011385199241</v>
      </c>
      <c r="H26" s="6">
        <v>41</v>
      </c>
      <c r="I26" s="101">
        <f t="shared" si="1"/>
        <v>7.7798861480075905</v>
      </c>
      <c r="J26" s="6">
        <v>43</v>
      </c>
      <c r="K26" s="6"/>
      <c r="L26" s="6"/>
      <c r="M26" s="6"/>
      <c r="N26" s="6"/>
      <c r="O26" s="6"/>
      <c r="P26" s="6"/>
      <c r="Q26" s="6"/>
      <c r="R26" s="6"/>
      <c r="S26" s="6">
        <v>0</v>
      </c>
      <c r="T26" s="6">
        <v>1</v>
      </c>
      <c r="U26" s="6">
        <v>173</v>
      </c>
      <c r="V26" s="6">
        <v>153</v>
      </c>
      <c r="W26" s="6">
        <v>121</v>
      </c>
      <c r="X26" s="6">
        <v>70</v>
      </c>
      <c r="Y26" s="6">
        <v>6</v>
      </c>
      <c r="Z26" s="6">
        <v>3</v>
      </c>
      <c r="AA26" s="6">
        <v>228</v>
      </c>
      <c r="AB26" s="6">
        <v>299</v>
      </c>
      <c r="AC26" s="6">
        <v>0</v>
      </c>
      <c r="AD26" s="6">
        <v>0</v>
      </c>
    </row>
    <row r="27" spans="1:30" s="59" customFormat="1" ht="14.25" customHeight="1">
      <c r="A27" s="553"/>
      <c r="B27" s="482" t="s">
        <v>204</v>
      </c>
      <c r="C27" s="112" t="s">
        <v>113</v>
      </c>
      <c r="D27" s="36">
        <v>1408</v>
      </c>
      <c r="E27" s="229">
        <v>100</v>
      </c>
      <c r="F27" s="36">
        <v>1279</v>
      </c>
      <c r="G27" s="229">
        <f t="shared" si="5"/>
        <v>90.83806818181817</v>
      </c>
      <c r="H27" s="36">
        <v>129</v>
      </c>
      <c r="I27" s="229">
        <f t="shared" si="1"/>
        <v>9.161931818181818</v>
      </c>
      <c r="J27" s="36">
        <v>46</v>
      </c>
      <c r="K27" s="36"/>
      <c r="L27" s="36"/>
      <c r="M27" s="36"/>
      <c r="N27" s="36"/>
      <c r="O27" s="36"/>
      <c r="P27" s="36"/>
      <c r="Q27" s="36"/>
      <c r="R27" s="36"/>
      <c r="S27" s="36">
        <v>0</v>
      </c>
      <c r="T27" s="36">
        <v>2</v>
      </c>
      <c r="U27" s="36">
        <v>200</v>
      </c>
      <c r="V27" s="36">
        <v>387</v>
      </c>
      <c r="W27" s="36">
        <v>365</v>
      </c>
      <c r="X27" s="36">
        <v>293</v>
      </c>
      <c r="Y27" s="36">
        <v>118</v>
      </c>
      <c r="Z27" s="36">
        <v>43</v>
      </c>
      <c r="AA27" s="36">
        <v>673</v>
      </c>
      <c r="AB27" s="36">
        <v>725</v>
      </c>
      <c r="AC27" s="36">
        <v>10</v>
      </c>
      <c r="AD27" s="36">
        <v>0</v>
      </c>
    </row>
    <row r="28" spans="1:30" s="59" customFormat="1" ht="14.25">
      <c r="A28" s="553"/>
      <c r="B28" s="483"/>
      <c r="C28" s="79" t="s">
        <v>34</v>
      </c>
      <c r="D28" s="6">
        <v>838</v>
      </c>
      <c r="E28" s="101">
        <v>100</v>
      </c>
      <c r="F28" s="6">
        <v>746</v>
      </c>
      <c r="G28" s="101">
        <f t="shared" si="5"/>
        <v>89.02147971360382</v>
      </c>
      <c r="H28" s="6">
        <v>92</v>
      </c>
      <c r="I28" s="101">
        <f t="shared" si="1"/>
        <v>10.978520286396181</v>
      </c>
      <c r="J28" s="6">
        <v>47</v>
      </c>
      <c r="K28" s="6"/>
      <c r="L28" s="6"/>
      <c r="M28" s="6"/>
      <c r="N28" s="6"/>
      <c r="O28" s="6"/>
      <c r="P28" s="6"/>
      <c r="Q28" s="6"/>
      <c r="R28" s="6"/>
      <c r="S28" s="6">
        <v>0</v>
      </c>
      <c r="T28" s="6">
        <v>0</v>
      </c>
      <c r="U28" s="6">
        <v>88</v>
      </c>
      <c r="V28" s="6">
        <v>226</v>
      </c>
      <c r="W28" s="6">
        <v>220</v>
      </c>
      <c r="X28" s="6">
        <v>181</v>
      </c>
      <c r="Y28" s="6">
        <v>84</v>
      </c>
      <c r="Z28" s="6">
        <v>39</v>
      </c>
      <c r="AA28" s="6">
        <v>418</v>
      </c>
      <c r="AB28" s="6">
        <v>413</v>
      </c>
      <c r="AC28" s="6">
        <v>7</v>
      </c>
      <c r="AD28" s="6">
        <v>0</v>
      </c>
    </row>
    <row r="29" spans="1:30" s="59" customFormat="1" ht="14.25">
      <c r="A29" s="553"/>
      <c r="B29" s="484"/>
      <c r="C29" s="80" t="s">
        <v>35</v>
      </c>
      <c r="D29" s="6">
        <v>570</v>
      </c>
      <c r="E29" s="101">
        <v>100</v>
      </c>
      <c r="F29" s="6">
        <v>533</v>
      </c>
      <c r="G29" s="101">
        <f t="shared" si="5"/>
        <v>93.50877192982456</v>
      </c>
      <c r="H29" s="6">
        <v>37</v>
      </c>
      <c r="I29" s="101">
        <f t="shared" si="1"/>
        <v>6.491228070175438</v>
      </c>
      <c r="J29" s="6">
        <v>45</v>
      </c>
      <c r="K29" s="6"/>
      <c r="L29" s="6"/>
      <c r="M29" s="6"/>
      <c r="N29" s="6"/>
      <c r="O29" s="6"/>
      <c r="P29" s="6"/>
      <c r="Q29" s="6"/>
      <c r="R29" s="6"/>
      <c r="S29" s="6">
        <v>0</v>
      </c>
      <c r="T29" s="6">
        <v>2</v>
      </c>
      <c r="U29" s="6">
        <v>112</v>
      </c>
      <c r="V29" s="6">
        <v>161</v>
      </c>
      <c r="W29" s="6">
        <v>145</v>
      </c>
      <c r="X29" s="6">
        <v>112</v>
      </c>
      <c r="Y29" s="6">
        <v>34</v>
      </c>
      <c r="Z29" s="6">
        <v>4</v>
      </c>
      <c r="AA29" s="6">
        <v>255</v>
      </c>
      <c r="AB29" s="6">
        <v>312</v>
      </c>
      <c r="AC29" s="6">
        <v>3</v>
      </c>
      <c r="AD29" s="6">
        <v>0</v>
      </c>
    </row>
    <row r="30" spans="1:30" s="59" customFormat="1" ht="15.75" customHeight="1">
      <c r="A30" s="553"/>
      <c r="B30" s="482" t="s">
        <v>205</v>
      </c>
      <c r="C30" s="112" t="s">
        <v>113</v>
      </c>
      <c r="D30" s="36">
        <v>1380</v>
      </c>
      <c r="E30" s="229">
        <v>100</v>
      </c>
      <c r="F30" s="36">
        <v>1262</v>
      </c>
      <c r="G30" s="229">
        <f t="shared" si="5"/>
        <v>91.44927536231884</v>
      </c>
      <c r="H30" s="36">
        <v>118</v>
      </c>
      <c r="I30" s="229">
        <f t="shared" si="1"/>
        <v>8.550724637681158</v>
      </c>
      <c r="J30" s="36">
        <v>45.5</v>
      </c>
      <c r="K30" s="36"/>
      <c r="L30" s="36"/>
      <c r="M30" s="36"/>
      <c r="N30" s="36"/>
      <c r="O30" s="36"/>
      <c r="P30" s="36"/>
      <c r="Q30" s="36"/>
      <c r="R30" s="36"/>
      <c r="S30" s="36">
        <v>0</v>
      </c>
      <c r="T30" s="36">
        <v>3</v>
      </c>
      <c r="U30" s="36">
        <v>186</v>
      </c>
      <c r="V30" s="36">
        <v>416</v>
      </c>
      <c r="W30" s="36">
        <v>352</v>
      </c>
      <c r="X30" s="36">
        <v>257</v>
      </c>
      <c r="Y30" s="36">
        <v>136</v>
      </c>
      <c r="Z30" s="36">
        <v>30</v>
      </c>
      <c r="AA30" s="36">
        <v>702</v>
      </c>
      <c r="AB30" s="36">
        <v>667</v>
      </c>
      <c r="AC30" s="36">
        <v>11</v>
      </c>
      <c r="AD30" s="36">
        <v>0</v>
      </c>
    </row>
    <row r="31" spans="1:30" s="59" customFormat="1" ht="15.75" customHeight="1">
      <c r="A31" s="553"/>
      <c r="B31" s="483"/>
      <c r="C31" s="79" t="s">
        <v>34</v>
      </c>
      <c r="D31" s="6">
        <v>827</v>
      </c>
      <c r="E31" s="101">
        <v>100</v>
      </c>
      <c r="F31" s="30">
        <v>745</v>
      </c>
      <c r="G31" s="101">
        <f t="shared" si="5"/>
        <v>90.08464328899638</v>
      </c>
      <c r="H31" s="30">
        <v>82</v>
      </c>
      <c r="I31" s="101">
        <f t="shared" si="1"/>
        <v>9.915356711003627</v>
      </c>
      <c r="J31" s="30">
        <v>47</v>
      </c>
      <c r="K31" s="38"/>
      <c r="L31" s="38"/>
      <c r="M31" s="38"/>
      <c r="N31" s="38"/>
      <c r="O31" s="38"/>
      <c r="P31" s="38"/>
      <c r="Q31" s="38"/>
      <c r="R31" s="38"/>
      <c r="S31" s="38">
        <v>0</v>
      </c>
      <c r="T31" s="38">
        <v>1</v>
      </c>
      <c r="U31" s="6">
        <v>55</v>
      </c>
      <c r="V31" s="38">
        <v>229</v>
      </c>
      <c r="W31" s="6">
        <v>246</v>
      </c>
      <c r="X31" s="38">
        <v>165</v>
      </c>
      <c r="Y31" s="38">
        <v>101</v>
      </c>
      <c r="Z31" s="38">
        <v>30</v>
      </c>
      <c r="AA31" s="39">
        <v>422</v>
      </c>
      <c r="AB31" s="39">
        <v>397</v>
      </c>
      <c r="AC31" s="39">
        <v>8</v>
      </c>
      <c r="AD31" s="39">
        <v>0</v>
      </c>
    </row>
    <row r="32" spans="1:30" s="59" customFormat="1" ht="15.75" customHeight="1">
      <c r="A32" s="553"/>
      <c r="B32" s="484"/>
      <c r="C32" s="80" t="s">
        <v>35</v>
      </c>
      <c r="D32" s="6">
        <v>553</v>
      </c>
      <c r="E32" s="101">
        <v>100</v>
      </c>
      <c r="F32" s="30">
        <v>517</v>
      </c>
      <c r="G32" s="101">
        <f t="shared" si="5"/>
        <v>93.49005424954791</v>
      </c>
      <c r="H32" s="30">
        <v>36</v>
      </c>
      <c r="I32" s="101">
        <f t="shared" si="1"/>
        <v>6.50994575045208</v>
      </c>
      <c r="J32" s="30">
        <v>44</v>
      </c>
      <c r="K32" s="38"/>
      <c r="L32" s="38"/>
      <c r="M32" s="38"/>
      <c r="N32" s="38"/>
      <c r="O32" s="38"/>
      <c r="P32" s="38"/>
      <c r="Q32" s="38"/>
      <c r="R32" s="38"/>
      <c r="S32" s="38">
        <v>0</v>
      </c>
      <c r="T32" s="38">
        <v>2</v>
      </c>
      <c r="U32" s="6">
        <v>131</v>
      </c>
      <c r="V32" s="38">
        <v>187</v>
      </c>
      <c r="W32" s="6">
        <v>106</v>
      </c>
      <c r="X32" s="38">
        <v>92</v>
      </c>
      <c r="Y32" s="38">
        <v>35</v>
      </c>
      <c r="Z32" s="38">
        <v>0</v>
      </c>
      <c r="AA32" s="39">
        <v>280</v>
      </c>
      <c r="AB32" s="39">
        <v>270</v>
      </c>
      <c r="AC32" s="39">
        <v>3</v>
      </c>
      <c r="AD32" s="39">
        <v>0</v>
      </c>
    </row>
    <row r="33" spans="1:30" ht="15.75" customHeight="1">
      <c r="A33" s="553"/>
      <c r="B33" s="482" t="s">
        <v>206</v>
      </c>
      <c r="C33" s="112" t="s">
        <v>113</v>
      </c>
      <c r="D33" s="36">
        <v>1513</v>
      </c>
      <c r="E33" s="229">
        <v>100</v>
      </c>
      <c r="F33" s="36">
        <v>1352</v>
      </c>
      <c r="G33" s="229">
        <f t="shared" si="5"/>
        <v>89.35888962326504</v>
      </c>
      <c r="H33" s="36">
        <v>161</v>
      </c>
      <c r="I33" s="229">
        <f t="shared" si="1"/>
        <v>10.641110376734964</v>
      </c>
      <c r="J33" s="36">
        <v>45</v>
      </c>
      <c r="K33" s="36"/>
      <c r="L33" s="36"/>
      <c r="M33" s="36"/>
      <c r="N33" s="36"/>
      <c r="O33" s="36"/>
      <c r="P33" s="36"/>
      <c r="Q33" s="36"/>
      <c r="R33" s="36"/>
      <c r="S33" s="36">
        <v>0</v>
      </c>
      <c r="T33" s="36">
        <v>1</v>
      </c>
      <c r="U33" s="36">
        <v>233</v>
      </c>
      <c r="V33" s="36">
        <v>526</v>
      </c>
      <c r="W33" s="36">
        <v>381</v>
      </c>
      <c r="X33" s="36">
        <v>240</v>
      </c>
      <c r="Y33" s="36">
        <v>99</v>
      </c>
      <c r="Z33" s="36">
        <v>33</v>
      </c>
      <c r="AA33" s="36">
        <v>818</v>
      </c>
      <c r="AB33" s="36">
        <v>685</v>
      </c>
      <c r="AC33" s="36">
        <v>10</v>
      </c>
      <c r="AD33" s="36">
        <v>0</v>
      </c>
    </row>
    <row r="34" spans="1:30" ht="15.75" customHeight="1">
      <c r="A34" s="553"/>
      <c r="B34" s="483"/>
      <c r="C34" s="79" t="s">
        <v>34</v>
      </c>
      <c r="D34" s="6">
        <v>833</v>
      </c>
      <c r="E34" s="101">
        <v>100</v>
      </c>
      <c r="F34" s="6">
        <v>722</v>
      </c>
      <c r="G34" s="101">
        <f t="shared" si="5"/>
        <v>86.67466986794717</v>
      </c>
      <c r="H34" s="6">
        <v>111</v>
      </c>
      <c r="I34" s="101">
        <f t="shared" si="1"/>
        <v>13.325330132052821</v>
      </c>
      <c r="J34" s="6">
        <v>46</v>
      </c>
      <c r="K34" s="6"/>
      <c r="L34" s="6"/>
      <c r="M34" s="6"/>
      <c r="N34" s="6"/>
      <c r="O34" s="6"/>
      <c r="P34" s="6"/>
      <c r="Q34" s="6"/>
      <c r="R34" s="6"/>
      <c r="S34" s="6">
        <v>0</v>
      </c>
      <c r="T34" s="6">
        <v>0</v>
      </c>
      <c r="U34" s="6">
        <v>72</v>
      </c>
      <c r="V34" s="6">
        <v>288</v>
      </c>
      <c r="W34" s="6">
        <v>228</v>
      </c>
      <c r="X34" s="6">
        <v>141</v>
      </c>
      <c r="Y34" s="6">
        <v>76</v>
      </c>
      <c r="Z34" s="6">
        <v>28</v>
      </c>
      <c r="AA34" s="6">
        <v>488</v>
      </c>
      <c r="AB34" s="6">
        <v>336</v>
      </c>
      <c r="AC34" s="6">
        <v>9</v>
      </c>
      <c r="AD34" s="6">
        <v>0</v>
      </c>
    </row>
    <row r="35" spans="1:30" ht="15.75" customHeight="1">
      <c r="A35" s="553"/>
      <c r="B35" s="484"/>
      <c r="C35" s="80" t="s">
        <v>35</v>
      </c>
      <c r="D35" s="6">
        <v>680</v>
      </c>
      <c r="E35" s="101">
        <v>100</v>
      </c>
      <c r="F35" s="6">
        <v>630</v>
      </c>
      <c r="G35" s="101">
        <f t="shared" si="5"/>
        <v>92.64705882352942</v>
      </c>
      <c r="H35" s="6">
        <v>50</v>
      </c>
      <c r="I35" s="101">
        <f t="shared" si="1"/>
        <v>7.352941176470589</v>
      </c>
      <c r="J35" s="6">
        <v>44</v>
      </c>
      <c r="K35" s="6"/>
      <c r="L35" s="6"/>
      <c r="M35" s="6"/>
      <c r="N35" s="6"/>
      <c r="O35" s="6"/>
      <c r="P35" s="6"/>
      <c r="Q35" s="6"/>
      <c r="R35" s="6"/>
      <c r="S35" s="6">
        <v>0</v>
      </c>
      <c r="T35" s="6">
        <v>1</v>
      </c>
      <c r="U35" s="6">
        <v>161</v>
      </c>
      <c r="V35" s="6">
        <v>238</v>
      </c>
      <c r="W35" s="6">
        <v>153</v>
      </c>
      <c r="X35" s="6">
        <v>99</v>
      </c>
      <c r="Y35" s="6">
        <v>23</v>
      </c>
      <c r="Z35" s="6">
        <v>5</v>
      </c>
      <c r="AA35" s="6">
        <v>330</v>
      </c>
      <c r="AB35" s="6">
        <v>349</v>
      </c>
      <c r="AC35" s="6">
        <v>1</v>
      </c>
      <c r="AD35" s="6">
        <v>0</v>
      </c>
    </row>
    <row r="36" spans="1:30" ht="15.75" customHeight="1">
      <c r="A36" s="553"/>
      <c r="B36" s="482" t="s">
        <v>145</v>
      </c>
      <c r="C36" s="112" t="s">
        <v>113</v>
      </c>
      <c r="D36" s="36">
        <v>1479</v>
      </c>
      <c r="E36" s="229">
        <v>100</v>
      </c>
      <c r="F36" s="36">
        <v>1344</v>
      </c>
      <c r="G36" s="229">
        <f t="shared" si="5"/>
        <v>90.87221095334685</v>
      </c>
      <c r="H36" s="36">
        <v>135</v>
      </c>
      <c r="I36" s="229">
        <f t="shared" si="1"/>
        <v>9.127789046653144</v>
      </c>
      <c r="J36" s="263">
        <v>46</v>
      </c>
      <c r="K36" s="36"/>
      <c r="L36" s="36"/>
      <c r="M36" s="36"/>
      <c r="N36" s="36"/>
      <c r="O36" s="36"/>
      <c r="P36" s="36"/>
      <c r="Q36" s="36"/>
      <c r="R36" s="36"/>
      <c r="S36" s="36">
        <v>0</v>
      </c>
      <c r="T36" s="36">
        <v>0</v>
      </c>
      <c r="U36" s="36">
        <v>135</v>
      </c>
      <c r="V36" s="36">
        <v>449</v>
      </c>
      <c r="W36" s="36">
        <v>423</v>
      </c>
      <c r="X36" s="36">
        <v>277</v>
      </c>
      <c r="Y36" s="36">
        <v>143</v>
      </c>
      <c r="Z36" s="36">
        <v>52</v>
      </c>
      <c r="AA36" s="36">
        <v>801</v>
      </c>
      <c r="AB36" s="36">
        <v>677</v>
      </c>
      <c r="AC36" s="36">
        <v>1</v>
      </c>
      <c r="AD36" s="36">
        <v>0</v>
      </c>
    </row>
    <row r="37" spans="1:30" ht="15.75" customHeight="1">
      <c r="A37" s="553"/>
      <c r="B37" s="483"/>
      <c r="C37" s="79" t="s">
        <v>34</v>
      </c>
      <c r="D37" s="6">
        <v>862</v>
      </c>
      <c r="E37" s="101">
        <v>100</v>
      </c>
      <c r="F37" s="6">
        <v>758</v>
      </c>
      <c r="G37" s="101">
        <f t="shared" si="5"/>
        <v>87.93503480278422</v>
      </c>
      <c r="H37" s="6">
        <v>104</v>
      </c>
      <c r="I37" s="101">
        <f t="shared" si="1"/>
        <v>12.064965197215777</v>
      </c>
      <c r="J37" s="6">
        <v>47</v>
      </c>
      <c r="K37" s="6"/>
      <c r="L37" s="6"/>
      <c r="M37" s="6"/>
      <c r="N37" s="6"/>
      <c r="O37" s="6"/>
      <c r="P37" s="6"/>
      <c r="Q37" s="6"/>
      <c r="R37" s="6"/>
      <c r="S37" s="6">
        <v>0</v>
      </c>
      <c r="T37" s="6">
        <v>0</v>
      </c>
      <c r="U37" s="6">
        <v>37</v>
      </c>
      <c r="V37" s="6">
        <v>226</v>
      </c>
      <c r="W37" s="6">
        <v>259</v>
      </c>
      <c r="X37" s="6">
        <v>195</v>
      </c>
      <c r="Y37" s="6">
        <v>104</v>
      </c>
      <c r="Z37" s="6">
        <v>41</v>
      </c>
      <c r="AA37" s="6">
        <v>484</v>
      </c>
      <c r="AB37" s="6">
        <v>378</v>
      </c>
      <c r="AC37" s="6">
        <v>0</v>
      </c>
      <c r="AD37" s="6">
        <v>0</v>
      </c>
    </row>
    <row r="38" spans="1:30" ht="15.75" customHeight="1">
      <c r="A38" s="553"/>
      <c r="B38" s="484"/>
      <c r="C38" s="79" t="s">
        <v>35</v>
      </c>
      <c r="D38" s="6">
        <v>617</v>
      </c>
      <c r="E38" s="101">
        <v>100</v>
      </c>
      <c r="F38" s="6">
        <v>586</v>
      </c>
      <c r="G38" s="101">
        <f t="shared" si="5"/>
        <v>94.97568881685575</v>
      </c>
      <c r="H38" s="6">
        <v>31</v>
      </c>
      <c r="I38" s="101">
        <f t="shared" si="1"/>
        <v>5.024311183144246</v>
      </c>
      <c r="J38" s="6">
        <v>43</v>
      </c>
      <c r="K38" s="6"/>
      <c r="L38" s="6"/>
      <c r="M38" s="6"/>
      <c r="N38" s="6"/>
      <c r="O38" s="6"/>
      <c r="P38" s="6"/>
      <c r="Q38" s="6"/>
      <c r="R38" s="6"/>
      <c r="S38" s="6">
        <v>0</v>
      </c>
      <c r="T38" s="6">
        <v>0</v>
      </c>
      <c r="U38" s="6">
        <v>98</v>
      </c>
      <c r="V38" s="6">
        <v>223</v>
      </c>
      <c r="W38" s="6">
        <v>164</v>
      </c>
      <c r="X38" s="6">
        <v>82</v>
      </c>
      <c r="Y38" s="6">
        <v>39</v>
      </c>
      <c r="Z38" s="6">
        <v>11</v>
      </c>
      <c r="AA38" s="6">
        <v>317</v>
      </c>
      <c r="AB38" s="6">
        <v>299</v>
      </c>
      <c r="AC38" s="6">
        <v>1</v>
      </c>
      <c r="AD38" s="6">
        <v>0</v>
      </c>
    </row>
    <row r="39" spans="1:30" ht="15.75" customHeight="1">
      <c r="A39" s="553"/>
      <c r="B39" s="482" t="s">
        <v>541</v>
      </c>
      <c r="C39" s="285" t="s">
        <v>113</v>
      </c>
      <c r="D39" s="306">
        <v>1316</v>
      </c>
      <c r="E39" s="284">
        <v>100</v>
      </c>
      <c r="F39" s="306">
        <v>1183</v>
      </c>
      <c r="G39" s="296">
        <f t="shared" si="5"/>
        <v>89.8936170212766</v>
      </c>
      <c r="H39" s="306">
        <v>133</v>
      </c>
      <c r="I39" s="229">
        <f t="shared" si="1"/>
        <v>10.106382978723403</v>
      </c>
      <c r="J39" s="306">
        <v>46</v>
      </c>
      <c r="K39" s="284"/>
      <c r="L39" s="284"/>
      <c r="M39" s="284"/>
      <c r="N39" s="284"/>
      <c r="O39" s="284"/>
      <c r="P39" s="284"/>
      <c r="Q39" s="284"/>
      <c r="R39" s="284"/>
      <c r="S39" s="306">
        <v>0</v>
      </c>
      <c r="T39" s="306">
        <v>0</v>
      </c>
      <c r="U39" s="306">
        <v>148</v>
      </c>
      <c r="V39" s="306">
        <v>379</v>
      </c>
      <c r="W39" s="306">
        <v>407</v>
      </c>
      <c r="X39" s="306">
        <v>232</v>
      </c>
      <c r="Y39" s="306">
        <v>123</v>
      </c>
      <c r="Z39" s="306">
        <v>27</v>
      </c>
      <c r="AA39" s="306">
        <v>780</v>
      </c>
      <c r="AB39" s="306">
        <v>533</v>
      </c>
      <c r="AC39" s="306">
        <v>3</v>
      </c>
      <c r="AD39" s="306">
        <v>0</v>
      </c>
    </row>
    <row r="40" spans="1:30" ht="15.75" customHeight="1">
      <c r="A40" s="553"/>
      <c r="B40" s="483"/>
      <c r="C40" s="79" t="s">
        <v>34</v>
      </c>
      <c r="D40" s="307">
        <v>765</v>
      </c>
      <c r="E40" s="6">
        <v>100</v>
      </c>
      <c r="F40" s="307">
        <v>667</v>
      </c>
      <c r="G40" s="101">
        <f t="shared" si="5"/>
        <v>87.18954248366013</v>
      </c>
      <c r="H40" s="307">
        <v>98</v>
      </c>
      <c r="I40" s="101">
        <f t="shared" si="1"/>
        <v>12.810457516339868</v>
      </c>
      <c r="J40" s="307">
        <v>47</v>
      </c>
      <c r="K40" s="6"/>
      <c r="L40" s="6"/>
      <c r="M40" s="6"/>
      <c r="N40" s="6"/>
      <c r="O40" s="6"/>
      <c r="P40" s="6"/>
      <c r="Q40" s="6"/>
      <c r="R40" s="6"/>
      <c r="S40" s="307">
        <v>0</v>
      </c>
      <c r="T40" s="307">
        <v>0</v>
      </c>
      <c r="U40" s="307">
        <v>55</v>
      </c>
      <c r="V40" s="307">
        <v>188</v>
      </c>
      <c r="W40" s="307">
        <v>261</v>
      </c>
      <c r="X40" s="307">
        <v>148</v>
      </c>
      <c r="Y40" s="307">
        <v>88</v>
      </c>
      <c r="Z40" s="307">
        <v>25</v>
      </c>
      <c r="AA40" s="307">
        <v>481</v>
      </c>
      <c r="AB40" s="307">
        <v>282</v>
      </c>
      <c r="AC40" s="307">
        <v>2</v>
      </c>
      <c r="AD40" s="307">
        <v>0</v>
      </c>
    </row>
    <row r="41" spans="1:80" s="113" customFormat="1" ht="18" customHeight="1">
      <c r="A41" s="554"/>
      <c r="B41" s="484"/>
      <c r="C41" s="79" t="s">
        <v>35</v>
      </c>
      <c r="D41" s="318">
        <v>551</v>
      </c>
      <c r="E41" s="20">
        <v>100</v>
      </c>
      <c r="F41" s="318">
        <v>516</v>
      </c>
      <c r="G41" s="231">
        <f t="shared" si="5"/>
        <v>93.64791288566244</v>
      </c>
      <c r="H41" s="318">
        <v>35</v>
      </c>
      <c r="I41" s="231">
        <f t="shared" si="1"/>
        <v>6.352087114337568</v>
      </c>
      <c r="J41" s="318">
        <v>45</v>
      </c>
      <c r="K41" s="20"/>
      <c r="L41" s="20"/>
      <c r="M41" s="20"/>
      <c r="N41" s="20"/>
      <c r="O41" s="20"/>
      <c r="P41" s="20"/>
      <c r="Q41" s="20"/>
      <c r="R41" s="20"/>
      <c r="S41" s="318">
        <v>0</v>
      </c>
      <c r="T41" s="318">
        <v>0</v>
      </c>
      <c r="U41" s="318">
        <v>93</v>
      </c>
      <c r="V41" s="318">
        <v>191</v>
      </c>
      <c r="W41" s="318">
        <v>146</v>
      </c>
      <c r="X41" s="318">
        <v>84</v>
      </c>
      <c r="Y41" s="318">
        <v>35</v>
      </c>
      <c r="Z41" s="318">
        <v>2</v>
      </c>
      <c r="AA41" s="318">
        <v>299</v>
      </c>
      <c r="AB41" s="318">
        <v>251</v>
      </c>
      <c r="AC41" s="318">
        <v>1</v>
      </c>
      <c r="AD41" s="318">
        <v>0</v>
      </c>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237"/>
      <c r="BI41" s="237"/>
      <c r="BJ41" s="237"/>
      <c r="BK41" s="237"/>
      <c r="BL41" s="237"/>
      <c r="BM41" s="237"/>
      <c r="BN41" s="237"/>
      <c r="BO41" s="237"/>
      <c r="BP41" s="237"/>
      <c r="BQ41" s="237"/>
      <c r="BR41" s="237"/>
      <c r="BS41" s="237"/>
      <c r="BT41" s="237"/>
      <c r="BU41" s="237"/>
      <c r="BV41" s="237"/>
      <c r="BW41" s="237"/>
      <c r="BX41" s="237"/>
      <c r="BY41" s="237"/>
      <c r="BZ41" s="237"/>
      <c r="CA41" s="237"/>
      <c r="CB41" s="237"/>
    </row>
    <row r="42" spans="1:80" s="59" customFormat="1" ht="15.75" customHeight="1">
      <c r="A42" s="558" t="s">
        <v>187</v>
      </c>
      <c r="B42" s="550" t="s">
        <v>448</v>
      </c>
      <c r="C42" s="220" t="s">
        <v>113</v>
      </c>
      <c r="D42" s="35">
        <f>D45+'19(續1)'!D6+'19(續1)'!D9+'19(續1)'!D12+'19(續1)'!D15+'19(續1)'!D18+'19(續1)'!D21+'19(續1)'!D24+'19(續1)'!D27+'19(續1)'!D30</f>
        <v>16835</v>
      </c>
      <c r="E42" s="229">
        <v>100</v>
      </c>
      <c r="F42" s="36">
        <f>F45+'19(續1)'!F6+'19(續1)'!F9+'19(續1)'!F12+'19(續1)'!F15+'19(續1)'!F18+'19(續1)'!F21+'19(續1)'!F24+'19(續1)'!F27+'19(續1)'!F30</f>
        <v>14730</v>
      </c>
      <c r="G42" s="229">
        <f aca="true" t="shared" si="6" ref="G42:G47">F42/D42*100</f>
        <v>87.4962874962875</v>
      </c>
      <c r="H42" s="36">
        <f>H45+'19(續1)'!H6+'19(續1)'!H9+'19(續1)'!H12+'19(續1)'!H15+'19(續1)'!H18+'19(續1)'!H21+'19(續1)'!H24+'19(續1)'!H27+'19(續1)'!H30</f>
        <v>2105</v>
      </c>
      <c r="I42" s="229">
        <f aca="true" t="shared" si="7" ref="I42:I47">H42/D42*100</f>
        <v>12.503712503712503</v>
      </c>
      <c r="J42" s="36">
        <f>(D45*J45+'19(續1)'!D6*'19(續1)'!J6+'19(續1)'!D9*'19(續1)'!J9+'19(續1)'!D12*'19(續1)'!J12+'19(續1)'!D15*'19(續1)'!J15+'19(續1)'!D18*'19(續1)'!J18+'19(續1)'!D21*'19(續1)'!J21+'19(續1)'!D24*'19(續1)'!J24+'19(續1)'!D27*'19(續1)'!J27+'19(續1)'!D30*'19(續1)'!J30)/D42</f>
        <v>45.033085833085835</v>
      </c>
      <c r="K42" s="36"/>
      <c r="L42" s="36"/>
      <c r="M42" s="36"/>
      <c r="N42" s="36"/>
      <c r="O42" s="36"/>
      <c r="P42" s="36"/>
      <c r="Q42" s="36"/>
      <c r="R42" s="36"/>
      <c r="S42" s="36">
        <f>S45+'19(續1)'!S6+'19(續1)'!S9+'19(續1)'!S12+'19(續1)'!S15+'19(續1)'!S18+'19(續1)'!S21+'19(續1)'!S24+'19(續1)'!S27+'19(續1)'!S30</f>
        <v>1</v>
      </c>
      <c r="T42" s="36">
        <f>T45+'19(續1)'!T6+'19(續1)'!T9+'19(續1)'!T12+'19(續1)'!T15+'19(續1)'!T18+'19(續1)'!T21+'19(續1)'!T24+'19(續1)'!T27+'19(續1)'!T30</f>
        <v>269</v>
      </c>
      <c r="U42" s="36">
        <f>U45+'19(續1)'!U6+'19(續1)'!U9+'19(續1)'!U12+'19(續1)'!U15+'19(續1)'!U18+'19(續1)'!U21+'19(續1)'!U24+'19(續1)'!U27+'19(續1)'!U30</f>
        <v>2255</v>
      </c>
      <c r="V42" s="36">
        <f>V45+'19(續1)'!V6+'19(續1)'!V9+'19(續1)'!V12+'19(續1)'!V15+'19(續1)'!V18+'19(續1)'!V21+'19(續1)'!V24+'19(續1)'!V27+'19(續1)'!V30</f>
        <v>4768</v>
      </c>
      <c r="W42" s="36">
        <f>W45+'19(續1)'!W6+'19(續1)'!W9+'19(續1)'!W12+'19(續1)'!W15+'19(續1)'!W18+'19(續1)'!W21+'19(續1)'!W24+'19(續1)'!W27+'19(續1)'!W30</f>
        <v>5185</v>
      </c>
      <c r="X42" s="36">
        <f>X45+'19(續1)'!X6+'19(續1)'!X9+'19(續1)'!X12+'19(續1)'!X15+'19(續1)'!X18+'19(續1)'!X21+'19(續1)'!X24+'19(續1)'!X27+'19(續1)'!X30</f>
        <v>3087</v>
      </c>
      <c r="Y42" s="36">
        <f>Y45+'19(續1)'!Y6+'19(續1)'!Y9+'19(續1)'!Y12+'19(續1)'!Y15+'19(續1)'!Y18+'19(續1)'!Y21+'19(續1)'!Y24+'19(續1)'!Y27+'19(續1)'!Y30</f>
        <v>1037</v>
      </c>
      <c r="Z42" s="36">
        <f>Z45+'19(續1)'!Z6+'19(續1)'!Z9+'19(續1)'!Z12+'19(續1)'!Z15+'19(續1)'!Z18+'19(續1)'!Z21+'19(續1)'!Z24+'19(續1)'!Z27+'19(續1)'!Z30</f>
        <v>233</v>
      </c>
      <c r="AA42" s="36">
        <f>AA45+'19(續1)'!AA6+'19(續1)'!AA9+'19(續1)'!AA12+'19(續1)'!AA15+'19(續1)'!AA18+'19(續1)'!AA21+'19(續1)'!AA24+'19(續1)'!AA27+'19(續1)'!AA30</f>
        <v>466</v>
      </c>
      <c r="AB42" s="36">
        <f>AB45+'19(續1)'!AB6+'19(續1)'!AB9+'19(續1)'!AB12+'19(續1)'!AB15+'19(續1)'!AB18+'19(續1)'!AB21+'19(續1)'!AB24+'19(續1)'!AB27+'19(續1)'!AB30</f>
        <v>13303</v>
      </c>
      <c r="AC42" s="36">
        <f>AC45+'19(續1)'!AC6+'19(續1)'!AC9+'19(續1)'!AC12+'19(續1)'!AC15+'19(續1)'!AC18+'19(續1)'!AC21+'19(續1)'!AC24+'19(續1)'!AC27+'19(續1)'!AC30</f>
        <v>3052</v>
      </c>
      <c r="AD42" s="36">
        <f>AD45+'19(續1)'!AD6+'19(續1)'!AD9+'19(續1)'!AD12+'19(續1)'!AD15+'19(續1)'!AD18+'19(續1)'!AD21+'19(續1)'!AD24+'19(續1)'!AD27+'19(續1)'!AD30</f>
        <v>14</v>
      </c>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row>
    <row r="43" spans="1:30" s="59" customFormat="1" ht="15.75" customHeight="1">
      <c r="A43" s="559"/>
      <c r="B43" s="551"/>
      <c r="C43" s="72" t="s">
        <v>34</v>
      </c>
      <c r="D43" s="16">
        <f>D46+'19(續1)'!D7+'19(續1)'!D10+'19(續1)'!D13+'19(續1)'!D16+'19(續1)'!D19+'19(續1)'!D22+'19(續1)'!D25+'19(續1)'!D28+'19(續1)'!D31</f>
        <v>6897</v>
      </c>
      <c r="E43" s="101">
        <v>100</v>
      </c>
      <c r="F43" s="6">
        <f>F46+'19(續1)'!F7+'19(續1)'!F10+'19(續1)'!F13+'19(續1)'!F16+'19(續1)'!F19+'19(續1)'!F22+'19(續1)'!F25+'19(續1)'!F28+'19(續1)'!F31</f>
        <v>5629</v>
      </c>
      <c r="G43" s="101">
        <f t="shared" si="6"/>
        <v>81.61519501232421</v>
      </c>
      <c r="H43" s="6">
        <f>H46+'19(續1)'!H7+'19(續1)'!H10+'19(續1)'!H13+'19(續1)'!H16+'19(續1)'!H19+'19(續1)'!H22+'19(續1)'!H25+'19(續1)'!H28+'19(續1)'!H31</f>
        <v>1268</v>
      </c>
      <c r="I43" s="101">
        <f t="shared" si="7"/>
        <v>18.3848049876758</v>
      </c>
      <c r="J43" s="6">
        <f>(D46*J46+'19(續1)'!D7*'19(續1)'!J7+'19(續1)'!D10*'19(續1)'!J10+'19(續1)'!D13*'19(續1)'!J13+'19(續1)'!D16*'19(續1)'!J16+'19(續1)'!D19*'19(續1)'!J19+'19(續1)'!D22*'19(續1)'!J22+'19(續1)'!D25*'19(續1)'!J25+'19(續1)'!D28*'19(續1)'!J28+'19(續1)'!D31*'19(續1)'!J31)/D43</f>
        <v>45.718863273887195</v>
      </c>
      <c r="K43" s="30"/>
      <c r="L43" s="30"/>
      <c r="M43" s="30"/>
      <c r="N43" s="30"/>
      <c r="O43" s="30"/>
      <c r="P43" s="30"/>
      <c r="Q43" s="30"/>
      <c r="R43" s="30"/>
      <c r="S43" s="6">
        <f>S46+'19(續1)'!S7+'19(續1)'!S10+'19(續1)'!S13+'19(續1)'!S16+'19(續1)'!S19+'19(續1)'!S22+'19(續1)'!S25+'19(續1)'!S28+'19(續1)'!S31</f>
        <v>0</v>
      </c>
      <c r="T43" s="6">
        <f>T46+'19(續1)'!T7+'19(續1)'!T10+'19(續1)'!T13+'19(續1)'!T16+'19(續1)'!T19+'19(續1)'!T22+'19(續1)'!T25+'19(續1)'!T28+'19(續1)'!T31</f>
        <v>75</v>
      </c>
      <c r="U43" s="6">
        <f>U46+'19(續1)'!U7+'19(續1)'!U10+'19(續1)'!U13+'19(續1)'!U16+'19(續1)'!U19+'19(續1)'!U22+'19(續1)'!U25+'19(續1)'!U28+'19(續1)'!U31</f>
        <v>763</v>
      </c>
      <c r="V43" s="6">
        <f>V46+'19(續1)'!V7+'19(續1)'!V10+'19(續1)'!V13+'19(續1)'!V16+'19(續1)'!V19+'19(續1)'!V22+'19(續1)'!V25+'19(續1)'!V28+'19(續1)'!V31</f>
        <v>1952</v>
      </c>
      <c r="W43" s="6">
        <f>W46+'19(續1)'!W7+'19(續1)'!W10+'19(續1)'!W13+'19(續1)'!W16+'19(續1)'!W19+'19(續1)'!W22+'19(續1)'!W25+'19(續1)'!W28+'19(續1)'!W31</f>
        <v>2163</v>
      </c>
      <c r="X43" s="6">
        <f>X46+'19(續1)'!X7+'19(續1)'!X10+'19(續1)'!X13+'19(續1)'!X16+'19(續1)'!X19+'19(續1)'!X22+'19(續1)'!X25+'19(續1)'!X28+'19(續1)'!X31</f>
        <v>1403</v>
      </c>
      <c r="Y43" s="6">
        <f>Y46+'19(續1)'!Y7+'19(續1)'!Y10+'19(續1)'!Y13+'19(續1)'!Y16+'19(續1)'!Y19+'19(續1)'!Y22+'19(續1)'!Y25+'19(續1)'!Y28+'19(續1)'!Y31</f>
        <v>440</v>
      </c>
      <c r="Z43" s="6">
        <f>Z46+'19(續1)'!Z7+'19(續1)'!Z10+'19(續1)'!Z13+'19(續1)'!Z16+'19(續1)'!Z19+'19(續1)'!Z22+'19(續1)'!Z25+'19(續1)'!Z28+'19(續1)'!Z31</f>
        <v>101</v>
      </c>
      <c r="AA43" s="6">
        <f>AA46+'19(續1)'!AA7+'19(續1)'!AA10+'19(續1)'!AA13+'19(續1)'!AA16+'19(續1)'!AA19+'19(續1)'!AA22+'19(續1)'!AA25+'19(續1)'!AA28+'19(續1)'!AA31</f>
        <v>219</v>
      </c>
      <c r="AB43" s="6">
        <f>AB46+'19(續1)'!AB7+'19(續1)'!AB10+'19(續1)'!AB13+'19(續1)'!AB16+'19(續1)'!AB19+'19(續1)'!AB22+'19(續1)'!AB25+'19(續1)'!AB28+'19(續1)'!AB31</f>
        <v>4886</v>
      </c>
      <c r="AC43" s="6">
        <f>AC46+'19(續1)'!AC7+'19(續1)'!AC10+'19(續1)'!AC13+'19(續1)'!AC16+'19(續1)'!AC19+'19(續1)'!AC22+'19(續1)'!AC25+'19(續1)'!AC28+'19(續1)'!AC31</f>
        <v>1785</v>
      </c>
      <c r="AD43" s="6">
        <f>AD46+'19(續1)'!AD7+'19(續1)'!AD10+'19(續1)'!AD13+'19(續1)'!AD16+'19(續1)'!AD19+'19(續1)'!AD22+'19(續1)'!AD25+'19(續1)'!AD28+'19(續1)'!AD31</f>
        <v>7</v>
      </c>
    </row>
    <row r="44" spans="1:30" s="59" customFormat="1" ht="15.75" customHeight="1">
      <c r="A44" s="559"/>
      <c r="B44" s="552"/>
      <c r="C44" s="72" t="s">
        <v>35</v>
      </c>
      <c r="D44" s="16">
        <f>D47+'19(續1)'!D8+'19(續1)'!D11+'19(續1)'!D14+'19(續1)'!D17+'19(續1)'!D20+'19(續1)'!D23+'19(續1)'!D26+'19(續1)'!D29+'19(續1)'!D32</f>
        <v>9938</v>
      </c>
      <c r="E44" s="101">
        <v>100</v>
      </c>
      <c r="F44" s="6">
        <f>F47+'19(續1)'!F8+'19(續1)'!F11+'19(續1)'!F14+'19(續1)'!F17+'19(續1)'!F20+'19(續1)'!F23+'19(續1)'!F26+'19(續1)'!F29+'19(續1)'!F32</f>
        <v>9101</v>
      </c>
      <c r="G44" s="101">
        <f t="shared" si="6"/>
        <v>91.57778224994969</v>
      </c>
      <c r="H44" s="6">
        <f>H47+'19(續1)'!H8+'19(續1)'!H11+'19(續1)'!H14+'19(續1)'!H17+'19(續1)'!H20+'19(續1)'!H23+'19(續1)'!H26+'19(續1)'!H29+'19(續1)'!H32</f>
        <v>837</v>
      </c>
      <c r="I44" s="101">
        <f t="shared" si="7"/>
        <v>8.422217750050311</v>
      </c>
      <c r="J44" s="6">
        <f>(D47*J47+'19(續1)'!D8*'19(續1)'!J8+'19(續1)'!D11*'19(續1)'!J11+'19(續1)'!D14*'19(續1)'!J14+'19(續1)'!D17*'19(續1)'!J17+'19(續1)'!D20*'19(續1)'!J20+'19(續1)'!D23*'19(續1)'!J23+'19(續1)'!D26*'19(續1)'!J26+'19(續1)'!D29*'19(續1)'!J29+'19(續1)'!D32*'19(續1)'!J32)/D44</f>
        <v>44.94435500100624</v>
      </c>
      <c r="K44" s="30"/>
      <c r="L44" s="30"/>
      <c r="M44" s="30"/>
      <c r="N44" s="30"/>
      <c r="O44" s="30"/>
      <c r="P44" s="30"/>
      <c r="Q44" s="30"/>
      <c r="R44" s="30"/>
      <c r="S44" s="6">
        <f>S47+'19(續1)'!S8+'19(續1)'!S11+'19(續1)'!S14+'19(續1)'!S17+'19(續1)'!S20+'19(續1)'!S23+'19(續1)'!S26+'19(續1)'!S29+'19(續1)'!S32</f>
        <v>1</v>
      </c>
      <c r="T44" s="6">
        <f>T47+'19(續1)'!T8+'19(續1)'!T11+'19(續1)'!T14+'19(續1)'!T17+'19(續1)'!T20+'19(續1)'!T23+'19(續1)'!T26+'19(續1)'!T29+'19(續1)'!T32</f>
        <v>194</v>
      </c>
      <c r="U44" s="6">
        <f>U47+'19(續1)'!U8+'19(續1)'!U11+'19(續1)'!U14+'19(續1)'!U17+'19(續1)'!U20+'19(續1)'!U23+'19(續1)'!U26+'19(續1)'!U29+'19(續1)'!U32</f>
        <v>1492</v>
      </c>
      <c r="V44" s="6">
        <f>V47+'19(續1)'!V8+'19(續1)'!V11+'19(續1)'!V14+'19(續1)'!V17+'19(續1)'!V20+'19(續1)'!V23+'19(續1)'!V26+'19(續1)'!V29+'19(續1)'!V32</f>
        <v>2816</v>
      </c>
      <c r="W44" s="6">
        <f>W47+'19(續1)'!W8+'19(續1)'!W11+'19(續1)'!W14+'19(續1)'!W17+'19(續1)'!W20+'19(續1)'!W23+'19(續1)'!W26+'19(續1)'!W29+'19(續1)'!W32</f>
        <v>3022</v>
      </c>
      <c r="X44" s="6">
        <f>X47+'19(續1)'!X8+'19(續1)'!X11+'19(續1)'!X14+'19(續1)'!X17+'19(續1)'!X20+'19(續1)'!X23+'19(續1)'!X26+'19(續1)'!X29+'19(續1)'!X32</f>
        <v>1684</v>
      </c>
      <c r="Y44" s="6">
        <f>Y47+'19(續1)'!Y8+'19(續1)'!Y11+'19(續1)'!Y14+'19(續1)'!Y17+'19(續1)'!Y20+'19(續1)'!Y23+'19(續1)'!Y26+'19(續1)'!Y29+'19(續1)'!Y32</f>
        <v>597</v>
      </c>
      <c r="Z44" s="6">
        <f>Z47+'19(續1)'!Z8+'19(續1)'!Z11+'19(續1)'!Z14+'19(續1)'!Z17+'19(續1)'!Z20+'19(續1)'!Z23+'19(續1)'!Z26+'19(續1)'!Z29+'19(續1)'!Z32</f>
        <v>132</v>
      </c>
      <c r="AA44" s="6">
        <f>AA47+'19(續1)'!AA8+'19(續1)'!AA11+'19(續1)'!AA14+'19(續1)'!AA17+'19(續1)'!AA20+'19(續1)'!AA23+'19(續1)'!AA26+'19(續1)'!AA29+'19(續1)'!AA32</f>
        <v>247</v>
      </c>
      <c r="AB44" s="6">
        <f>AB47+'19(續1)'!AB8+'19(續1)'!AB11+'19(續1)'!AB14+'19(續1)'!AB17+'19(續1)'!AB20+'19(續1)'!AB23+'19(續1)'!AB26+'19(續1)'!AB29+'19(續1)'!AB32</f>
        <v>8417</v>
      </c>
      <c r="AC44" s="6">
        <f>AC47+'19(續1)'!AC8+'19(續1)'!AC11+'19(續1)'!AC14+'19(續1)'!AC17+'19(續1)'!AC20+'19(續1)'!AC23+'19(續1)'!AC26+'19(續1)'!AC29+'19(續1)'!AC32</f>
        <v>1267</v>
      </c>
      <c r="AD44" s="6">
        <f>AD47+'19(續1)'!AD8+'19(續1)'!AD11+'19(續1)'!AD14+'19(續1)'!AD17+'19(續1)'!AD20+'19(續1)'!AD23+'19(續1)'!AD26+'19(續1)'!AD29+'19(續1)'!AD32</f>
        <v>7</v>
      </c>
    </row>
    <row r="45" spans="1:30" s="59" customFormat="1" ht="15.75" customHeight="1">
      <c r="A45" s="559"/>
      <c r="B45" s="486" t="s">
        <v>198</v>
      </c>
      <c r="C45" s="112" t="s">
        <v>113</v>
      </c>
      <c r="D45" s="35">
        <v>1599</v>
      </c>
      <c r="E45" s="229">
        <v>100</v>
      </c>
      <c r="F45" s="36">
        <v>1498</v>
      </c>
      <c r="G45" s="232">
        <f t="shared" si="6"/>
        <v>93.68355222013759</v>
      </c>
      <c r="H45" s="36">
        <v>101</v>
      </c>
      <c r="I45" s="229">
        <f t="shared" si="7"/>
        <v>6.316447779862414</v>
      </c>
      <c r="J45" s="36">
        <v>43</v>
      </c>
      <c r="K45" s="36"/>
      <c r="L45" s="36"/>
      <c r="M45" s="36"/>
      <c r="N45" s="36"/>
      <c r="O45" s="36"/>
      <c r="P45" s="36"/>
      <c r="Q45" s="36"/>
      <c r="R45" s="36"/>
      <c r="S45" s="36">
        <v>0</v>
      </c>
      <c r="T45" s="36">
        <v>63</v>
      </c>
      <c r="U45" s="36">
        <v>272</v>
      </c>
      <c r="V45" s="36">
        <v>537</v>
      </c>
      <c r="W45" s="36">
        <v>457</v>
      </c>
      <c r="X45" s="36">
        <v>202</v>
      </c>
      <c r="Y45" s="36">
        <v>41</v>
      </c>
      <c r="Z45" s="36">
        <v>27</v>
      </c>
      <c r="AA45" s="36">
        <v>21</v>
      </c>
      <c r="AB45" s="36">
        <v>1185</v>
      </c>
      <c r="AC45" s="36">
        <v>391</v>
      </c>
      <c r="AD45" s="36">
        <v>2</v>
      </c>
    </row>
    <row r="46" spans="1:30" s="59" customFormat="1" ht="15.75" customHeight="1">
      <c r="A46" s="559"/>
      <c r="B46" s="486"/>
      <c r="C46" s="79" t="s">
        <v>34</v>
      </c>
      <c r="D46" s="42">
        <v>669</v>
      </c>
      <c r="E46" s="101">
        <v>100</v>
      </c>
      <c r="F46" s="30">
        <v>611</v>
      </c>
      <c r="G46" s="233">
        <f t="shared" si="6"/>
        <v>91.33034379671152</v>
      </c>
      <c r="H46" s="38">
        <v>58</v>
      </c>
      <c r="I46" s="101">
        <f t="shared" si="7"/>
        <v>8.669656203288492</v>
      </c>
      <c r="J46" s="30">
        <v>44</v>
      </c>
      <c r="K46" s="38"/>
      <c r="L46" s="38"/>
      <c r="M46" s="38"/>
      <c r="N46" s="38"/>
      <c r="O46" s="38"/>
      <c r="P46" s="38"/>
      <c r="Q46" s="38"/>
      <c r="R46" s="38"/>
      <c r="S46" s="38">
        <v>0</v>
      </c>
      <c r="T46" s="30">
        <v>12</v>
      </c>
      <c r="U46" s="38">
        <v>101</v>
      </c>
      <c r="V46" s="30">
        <v>225</v>
      </c>
      <c r="W46" s="30">
        <v>204</v>
      </c>
      <c r="X46" s="30">
        <v>89</v>
      </c>
      <c r="Y46" s="39">
        <v>22</v>
      </c>
      <c r="Z46" s="38">
        <v>16</v>
      </c>
      <c r="AA46" s="38">
        <v>11</v>
      </c>
      <c r="AB46" s="38">
        <v>432</v>
      </c>
      <c r="AC46" s="38">
        <v>224</v>
      </c>
      <c r="AD46" s="38">
        <v>2</v>
      </c>
    </row>
    <row r="47" spans="1:30" s="59" customFormat="1" ht="15.75" customHeight="1">
      <c r="A47" s="559"/>
      <c r="B47" s="486"/>
      <c r="C47" s="80" t="s">
        <v>35</v>
      </c>
      <c r="D47" s="42">
        <v>930</v>
      </c>
      <c r="E47" s="101">
        <v>100</v>
      </c>
      <c r="F47" s="30">
        <v>887</v>
      </c>
      <c r="G47" s="233">
        <f t="shared" si="6"/>
        <v>95.3763440860215</v>
      </c>
      <c r="H47" s="38">
        <v>43</v>
      </c>
      <c r="I47" s="101">
        <f t="shared" si="7"/>
        <v>4.623655913978494</v>
      </c>
      <c r="J47" s="30">
        <v>43</v>
      </c>
      <c r="K47" s="38"/>
      <c r="L47" s="38"/>
      <c r="M47" s="38"/>
      <c r="N47" s="38"/>
      <c r="O47" s="38"/>
      <c r="P47" s="38"/>
      <c r="Q47" s="38"/>
      <c r="R47" s="38"/>
      <c r="S47" s="38">
        <v>0</v>
      </c>
      <c r="T47" s="30">
        <v>51</v>
      </c>
      <c r="U47" s="38">
        <v>171</v>
      </c>
      <c r="V47" s="30">
        <v>312</v>
      </c>
      <c r="W47" s="30">
        <v>253</v>
      </c>
      <c r="X47" s="30">
        <v>113</v>
      </c>
      <c r="Y47" s="39">
        <v>19</v>
      </c>
      <c r="Z47" s="38">
        <v>11</v>
      </c>
      <c r="AA47" s="38">
        <v>10</v>
      </c>
      <c r="AB47" s="38">
        <v>753</v>
      </c>
      <c r="AC47" s="38">
        <v>167</v>
      </c>
      <c r="AD47" s="38">
        <v>0</v>
      </c>
    </row>
    <row r="48" spans="1:30" s="18" customFormat="1" ht="15.75" customHeight="1">
      <c r="A48" s="488" t="s">
        <v>234</v>
      </c>
      <c r="B48" s="488"/>
      <c r="C48" s="488"/>
      <c r="D48" s="488"/>
      <c r="E48" s="488"/>
      <c r="F48" s="488"/>
      <c r="G48" s="488"/>
      <c r="H48" s="488"/>
      <c r="I48" s="488"/>
      <c r="J48" s="488"/>
      <c r="K48" s="488"/>
      <c r="L48" s="488"/>
      <c r="M48" s="488"/>
      <c r="N48" s="488"/>
      <c r="O48" s="488"/>
      <c r="P48" s="488"/>
      <c r="Q48" s="488"/>
      <c r="R48" s="488"/>
      <c r="S48" s="488"/>
      <c r="U48" s="121"/>
      <c r="V48" s="479" t="s">
        <v>227</v>
      </c>
      <c r="W48" s="479"/>
      <c r="X48" s="479"/>
      <c r="Y48" s="479"/>
      <c r="Z48" s="479"/>
      <c r="AA48" s="479"/>
      <c r="AB48" s="479"/>
      <c r="AC48" s="479"/>
      <c r="AD48" s="274"/>
    </row>
    <row r="49" spans="2:30" s="134" customFormat="1" ht="33.75" customHeight="1">
      <c r="B49" s="556" t="s">
        <v>477</v>
      </c>
      <c r="C49" s="556"/>
      <c r="D49" s="556"/>
      <c r="E49" s="556"/>
      <c r="F49" s="556"/>
      <c r="G49" s="556"/>
      <c r="H49" s="556"/>
      <c r="I49" s="556"/>
      <c r="J49" s="556"/>
      <c r="K49" s="556"/>
      <c r="L49" s="556"/>
      <c r="M49" s="556"/>
      <c r="N49" s="556"/>
      <c r="O49" s="556"/>
      <c r="P49" s="556"/>
      <c r="Q49" s="556"/>
      <c r="R49" s="556"/>
      <c r="S49" s="556"/>
      <c r="T49" s="556"/>
      <c r="V49" s="555" t="s">
        <v>514</v>
      </c>
      <c r="W49" s="555"/>
      <c r="X49" s="555"/>
      <c r="Y49" s="555"/>
      <c r="Z49" s="555"/>
      <c r="AA49" s="555"/>
      <c r="AB49" s="555"/>
      <c r="AC49" s="555"/>
      <c r="AD49" s="555"/>
    </row>
    <row r="50" ht="15.75">
      <c r="T50" s="254"/>
    </row>
    <row r="51" ht="15.75">
      <c r="D51" s="255"/>
    </row>
    <row r="52" ht="15.75">
      <c r="G52" s="253"/>
    </row>
    <row r="56" spans="1:30" ht="15.75">
      <c r="A56" s="467" t="str">
        <f>"-"&amp;Sheet1!B13&amp;"-"</f>
        <v>-96-</v>
      </c>
      <c r="B56" s="467"/>
      <c r="C56" s="467"/>
      <c r="D56" s="467"/>
      <c r="E56" s="467"/>
      <c r="F56" s="467"/>
      <c r="G56" s="467"/>
      <c r="H56" s="467"/>
      <c r="I56" s="467"/>
      <c r="J56" s="467"/>
      <c r="K56" s="467"/>
      <c r="L56" s="467"/>
      <c r="M56" s="467"/>
      <c r="N56" s="467"/>
      <c r="O56" s="467"/>
      <c r="P56" s="467"/>
      <c r="Q56" s="467"/>
      <c r="R56" s="467"/>
      <c r="S56" s="467"/>
      <c r="T56" s="467"/>
      <c r="U56" s="467"/>
      <c r="V56" s="467" t="str">
        <f>"-"&amp;Sheet1!C13&amp;"-"</f>
        <v>-97-</v>
      </c>
      <c r="W56" s="467"/>
      <c r="X56" s="467"/>
      <c r="Y56" s="467"/>
      <c r="Z56" s="467"/>
      <c r="AA56" s="467"/>
      <c r="AB56" s="467"/>
      <c r="AC56" s="467"/>
      <c r="AD56" s="467"/>
    </row>
  </sheetData>
  <sheetProtection/>
  <mergeCells count="38">
    <mergeCell ref="V1:AD1"/>
    <mergeCell ref="V2:AB2"/>
    <mergeCell ref="A2:S2"/>
    <mergeCell ref="D3:I3"/>
    <mergeCell ref="A3:C5"/>
    <mergeCell ref="S3:U4"/>
    <mergeCell ref="V3:Z4"/>
    <mergeCell ref="AA3:AD4"/>
    <mergeCell ref="N3:R3"/>
    <mergeCell ref="K3:M3"/>
    <mergeCell ref="A42:A47"/>
    <mergeCell ref="B15:B17"/>
    <mergeCell ref="H4:I4"/>
    <mergeCell ref="A6:B8"/>
    <mergeCell ref="F4:G4"/>
    <mergeCell ref="D4:E4"/>
    <mergeCell ref="B9:B11"/>
    <mergeCell ref="B33:B35"/>
    <mergeCell ref="B27:B29"/>
    <mergeCell ref="B18:B20"/>
    <mergeCell ref="A1:U1"/>
    <mergeCell ref="B30:B32"/>
    <mergeCell ref="B39:B41"/>
    <mergeCell ref="A9:A23"/>
    <mergeCell ref="B21:B23"/>
    <mergeCell ref="J3:J5"/>
    <mergeCell ref="B36:B38"/>
    <mergeCell ref="B12:B14"/>
    <mergeCell ref="B42:B44"/>
    <mergeCell ref="A24:A41"/>
    <mergeCell ref="V56:AD56"/>
    <mergeCell ref="V49:AD49"/>
    <mergeCell ref="V48:AC48"/>
    <mergeCell ref="A48:S48"/>
    <mergeCell ref="B49:T49"/>
    <mergeCell ref="B45:B47"/>
    <mergeCell ref="A56:U56"/>
    <mergeCell ref="B24:B26"/>
  </mergeCells>
  <printOptions/>
  <pageMargins left="0.7086614173228347" right="0.7086614173228347" top="0.7480314960629921" bottom="0.7480314960629921" header="0.31496062992125984" footer="0.31496062992125984"/>
  <pageSetup fitToWidth="2" horizontalDpi="600" verticalDpi="600" orientation="portrait" pageOrder="overThenDown" paperSize="8" scale="115" r:id="rId1"/>
  <colBreaks count="1" manualBreakCount="1">
    <brk id="21" max="65535" man="1"/>
  </colBreaks>
</worksheet>
</file>

<file path=xl/worksheets/sheet3.xml><?xml version="1.0" encoding="utf-8"?>
<worksheet xmlns="http://schemas.openxmlformats.org/spreadsheetml/2006/main" xmlns:r="http://schemas.openxmlformats.org/officeDocument/2006/relationships">
  <dimension ref="A1:O52"/>
  <sheetViews>
    <sheetView view="pageBreakPreview" zoomScale="60" zoomScalePageLayoutView="0" workbookViewId="0" topLeftCell="A1">
      <selection activeCell="A1" sqref="A1:K1"/>
    </sheetView>
  </sheetViews>
  <sheetFormatPr defaultColWidth="9.00390625" defaultRowHeight="16.5"/>
  <cols>
    <col min="1" max="1" width="2.125" style="24" customWidth="1"/>
    <col min="2" max="2" width="9.00390625" style="24" customWidth="1"/>
    <col min="3" max="4" width="3.50390625" style="24" customWidth="1"/>
    <col min="5" max="5" width="4.50390625" style="24" customWidth="1"/>
    <col min="6" max="6" width="11.625" style="23" customWidth="1"/>
    <col min="7" max="7" width="12.25390625" style="24" customWidth="1"/>
    <col min="8" max="8" width="9.75390625" style="46" customWidth="1"/>
    <col min="9" max="9" width="9.25390625" style="46" customWidth="1"/>
    <col min="10" max="10" width="9.125" style="46" customWidth="1"/>
    <col min="11" max="11" width="10.875" style="45" customWidth="1"/>
    <col min="12" max="13" width="9.00390625" style="23" customWidth="1"/>
    <col min="14" max="15" width="10.50390625" style="23" bestFit="1" customWidth="1"/>
    <col min="16" max="16384" width="9.00390625" style="23" customWidth="1"/>
  </cols>
  <sheetData>
    <row r="1" spans="1:11" ht="22.5" customHeight="1">
      <c r="A1" s="382" t="s">
        <v>613</v>
      </c>
      <c r="B1" s="382"/>
      <c r="C1" s="382"/>
      <c r="D1" s="382"/>
      <c r="E1" s="382"/>
      <c r="F1" s="382"/>
      <c r="G1" s="382"/>
      <c r="H1" s="382"/>
      <c r="I1" s="382"/>
      <c r="J1" s="382"/>
      <c r="K1" s="382"/>
    </row>
    <row r="2" spans="1:11" ht="12" customHeight="1">
      <c r="A2" s="452" t="s">
        <v>614</v>
      </c>
      <c r="B2" s="383"/>
      <c r="C2" s="383"/>
      <c r="D2" s="383"/>
      <c r="E2" s="383"/>
      <c r="F2" s="383"/>
      <c r="G2" s="383"/>
      <c r="H2" s="383"/>
      <c r="I2" s="383"/>
      <c r="J2" s="383"/>
      <c r="K2" s="383"/>
    </row>
    <row r="3" spans="1:11" ht="12" customHeight="1">
      <c r="A3" s="429" t="s">
        <v>576</v>
      </c>
      <c r="B3" s="429"/>
      <c r="C3" s="429"/>
      <c r="D3" s="429"/>
      <c r="E3" s="429"/>
      <c r="F3" s="429"/>
      <c r="G3" s="429"/>
      <c r="H3" s="429"/>
      <c r="I3" s="429"/>
      <c r="J3" s="429"/>
      <c r="K3" s="429"/>
    </row>
    <row r="4" spans="1:11" ht="12" customHeight="1">
      <c r="A4" s="453">
        <v>2013</v>
      </c>
      <c r="B4" s="453"/>
      <c r="C4" s="453"/>
      <c r="D4" s="453"/>
      <c r="E4" s="453"/>
      <c r="F4" s="453"/>
      <c r="G4" s="453"/>
      <c r="H4" s="453"/>
      <c r="I4" s="453"/>
      <c r="J4" s="453"/>
      <c r="K4" s="453"/>
    </row>
    <row r="5" spans="1:11" s="26" customFormat="1" ht="16.5" customHeight="1">
      <c r="A5" s="439" t="s">
        <v>577</v>
      </c>
      <c r="B5" s="439"/>
      <c r="C5" s="439"/>
      <c r="D5" s="439"/>
      <c r="E5" s="439"/>
      <c r="F5" s="439"/>
      <c r="G5" s="440"/>
      <c r="H5" s="443" t="s">
        <v>578</v>
      </c>
      <c r="I5" s="443" t="s">
        <v>615</v>
      </c>
      <c r="J5" s="428" t="s">
        <v>616</v>
      </c>
      <c r="K5" s="454" t="s">
        <v>617</v>
      </c>
    </row>
    <row r="6" spans="1:11" s="27" customFormat="1" ht="24.75" customHeight="1">
      <c r="A6" s="441"/>
      <c r="B6" s="441"/>
      <c r="C6" s="441"/>
      <c r="D6" s="441"/>
      <c r="E6" s="441"/>
      <c r="F6" s="441"/>
      <c r="G6" s="442"/>
      <c r="H6" s="443"/>
      <c r="I6" s="443"/>
      <c r="J6" s="428"/>
      <c r="K6" s="455"/>
    </row>
    <row r="7" spans="1:11" s="26" customFormat="1" ht="15" customHeight="1">
      <c r="A7" s="395" t="s">
        <v>618</v>
      </c>
      <c r="B7" s="395"/>
      <c r="C7" s="396"/>
      <c r="D7" s="396"/>
      <c r="E7" s="396"/>
      <c r="F7" s="397"/>
      <c r="G7" s="81" t="s">
        <v>619</v>
      </c>
      <c r="H7" s="116">
        <v>8676</v>
      </c>
      <c r="I7" s="91">
        <f aca="true" t="shared" si="0" ref="I7:J9">I10+I25+I34</f>
        <v>235294</v>
      </c>
      <c r="J7" s="91">
        <f t="shared" si="0"/>
        <v>736684</v>
      </c>
      <c r="K7" s="377">
        <f>J7/H7</f>
        <v>84.91055786076532</v>
      </c>
    </row>
    <row r="8" spans="1:11" s="26" customFormat="1" ht="15" customHeight="1">
      <c r="A8" s="398"/>
      <c r="B8" s="398"/>
      <c r="C8" s="398"/>
      <c r="D8" s="398"/>
      <c r="E8" s="398"/>
      <c r="F8" s="399"/>
      <c r="G8" s="82" t="s">
        <v>620</v>
      </c>
      <c r="H8" s="117">
        <v>6330</v>
      </c>
      <c r="I8" s="92">
        <f t="shared" si="0"/>
        <v>177726</v>
      </c>
      <c r="J8" s="92">
        <f t="shared" si="0"/>
        <v>535894</v>
      </c>
      <c r="K8" s="375">
        <f aca="true" t="shared" si="1" ref="K8:K36">J8/H8</f>
        <v>84.65939968404423</v>
      </c>
    </row>
    <row r="9" spans="1:11" s="26" customFormat="1" ht="15" customHeight="1">
      <c r="A9" s="400"/>
      <c r="B9" s="400"/>
      <c r="C9" s="400"/>
      <c r="D9" s="400"/>
      <c r="E9" s="400"/>
      <c r="F9" s="401"/>
      <c r="G9" s="82" t="s">
        <v>65</v>
      </c>
      <c r="H9" s="117">
        <v>2346</v>
      </c>
      <c r="I9" s="92">
        <f t="shared" si="0"/>
        <v>57568</v>
      </c>
      <c r="J9" s="92">
        <f t="shared" si="0"/>
        <v>200790</v>
      </c>
      <c r="K9" s="375">
        <f t="shared" si="1"/>
        <v>85.58823529411765</v>
      </c>
    </row>
    <row r="10" spans="1:11" s="26" customFormat="1" ht="15" customHeight="1">
      <c r="A10" s="412" t="s">
        <v>211</v>
      </c>
      <c r="B10" s="447" t="s">
        <v>118</v>
      </c>
      <c r="C10" s="439"/>
      <c r="D10" s="439"/>
      <c r="E10" s="439"/>
      <c r="F10" s="440"/>
      <c r="G10" s="81" t="s">
        <v>63</v>
      </c>
      <c r="H10" s="117">
        <f>H22+'[1]差異計算'!K3</f>
        <v>8419</v>
      </c>
      <c r="I10" s="92">
        <f aca="true" t="shared" si="2" ref="I10:J12">I13+I16+I19+I22</f>
        <v>175255</v>
      </c>
      <c r="J10" s="92">
        <f t="shared" si="2"/>
        <v>556286</v>
      </c>
      <c r="K10" s="375">
        <f t="shared" si="1"/>
        <v>66.07506829789762</v>
      </c>
    </row>
    <row r="11" spans="1:11" s="26" customFormat="1" ht="15" customHeight="1">
      <c r="A11" s="413"/>
      <c r="B11" s="448"/>
      <c r="C11" s="449"/>
      <c r="D11" s="449"/>
      <c r="E11" s="449"/>
      <c r="F11" s="450"/>
      <c r="G11" s="82" t="s">
        <v>64</v>
      </c>
      <c r="H11" s="117">
        <f>H23+'[1]差異計算'!K4</f>
        <v>6153</v>
      </c>
      <c r="I11" s="92">
        <f t="shared" si="2"/>
        <v>134119</v>
      </c>
      <c r="J11" s="92">
        <f t="shared" si="2"/>
        <v>413205</v>
      </c>
      <c r="K11" s="375">
        <f t="shared" si="1"/>
        <v>67.15504631886884</v>
      </c>
    </row>
    <row r="12" spans="1:11" s="26" customFormat="1" ht="15" customHeight="1">
      <c r="A12" s="413"/>
      <c r="B12" s="448"/>
      <c r="C12" s="449"/>
      <c r="D12" s="449"/>
      <c r="E12" s="449"/>
      <c r="F12" s="450"/>
      <c r="G12" s="82" t="s">
        <v>65</v>
      </c>
      <c r="H12" s="117">
        <f>H24+'[1]差異計算'!K5</f>
        <v>2266</v>
      </c>
      <c r="I12" s="92">
        <f t="shared" si="2"/>
        <v>41136</v>
      </c>
      <c r="J12" s="92">
        <f t="shared" si="2"/>
        <v>143081</v>
      </c>
      <c r="K12" s="375">
        <f t="shared" si="1"/>
        <v>63.14254192409532</v>
      </c>
    </row>
    <row r="13" spans="1:11" s="26" customFormat="1" ht="15" customHeight="1">
      <c r="A13" s="413"/>
      <c r="B13" s="451" t="s">
        <v>208</v>
      </c>
      <c r="C13" s="430" t="s">
        <v>177</v>
      </c>
      <c r="D13" s="431"/>
      <c r="E13" s="431"/>
      <c r="F13" s="432"/>
      <c r="G13" s="115" t="s">
        <v>120</v>
      </c>
      <c r="H13" s="117"/>
      <c r="I13" s="92"/>
      <c r="J13" s="92"/>
      <c r="K13" s="375"/>
    </row>
    <row r="14" spans="1:11" s="26" customFormat="1" ht="15" customHeight="1">
      <c r="A14" s="413"/>
      <c r="B14" s="451"/>
      <c r="C14" s="433"/>
      <c r="D14" s="434"/>
      <c r="E14" s="434"/>
      <c r="F14" s="435"/>
      <c r="G14" s="82" t="s">
        <v>64</v>
      </c>
      <c r="H14" s="117"/>
      <c r="I14" s="92"/>
      <c r="J14" s="92"/>
      <c r="K14" s="375"/>
    </row>
    <row r="15" spans="1:11" s="26" customFormat="1" ht="15" customHeight="1">
      <c r="A15" s="413"/>
      <c r="B15" s="451"/>
      <c r="C15" s="436"/>
      <c r="D15" s="437"/>
      <c r="E15" s="437"/>
      <c r="F15" s="438"/>
      <c r="G15" s="82" t="s">
        <v>65</v>
      </c>
      <c r="H15" s="117"/>
      <c r="I15" s="92"/>
      <c r="J15" s="92"/>
      <c r="K15" s="375"/>
    </row>
    <row r="16" spans="1:11" s="26" customFormat="1" ht="15" customHeight="1">
      <c r="A16" s="445" t="s">
        <v>174</v>
      </c>
      <c r="B16" s="451" t="s">
        <v>17</v>
      </c>
      <c r="C16" s="384" t="s">
        <v>124</v>
      </c>
      <c r="D16" s="385"/>
      <c r="E16" s="385"/>
      <c r="F16" s="386"/>
      <c r="G16" s="115" t="s">
        <v>120</v>
      </c>
      <c r="H16" s="117">
        <v>17</v>
      </c>
      <c r="I16" s="92">
        <v>17</v>
      </c>
      <c r="J16" s="92">
        <v>2036</v>
      </c>
      <c r="K16" s="375">
        <f t="shared" si="1"/>
        <v>119.76470588235294</v>
      </c>
    </row>
    <row r="17" spans="1:11" s="26" customFormat="1" ht="15" customHeight="1">
      <c r="A17" s="445"/>
      <c r="B17" s="451"/>
      <c r="C17" s="387"/>
      <c r="D17" s="388"/>
      <c r="E17" s="388"/>
      <c r="F17" s="389"/>
      <c r="G17" s="82" t="s">
        <v>64</v>
      </c>
      <c r="H17" s="117">
        <v>12</v>
      </c>
      <c r="I17" s="92">
        <v>12</v>
      </c>
      <c r="J17" s="92">
        <v>1436</v>
      </c>
      <c r="K17" s="375">
        <f t="shared" si="1"/>
        <v>119.66666666666667</v>
      </c>
    </row>
    <row r="18" spans="1:11" s="26" customFormat="1" ht="15" customHeight="1">
      <c r="A18" s="445"/>
      <c r="B18" s="451"/>
      <c r="C18" s="390"/>
      <c r="D18" s="391"/>
      <c r="E18" s="391"/>
      <c r="F18" s="392"/>
      <c r="G18" s="82" t="s">
        <v>65</v>
      </c>
      <c r="H18" s="117">
        <v>5</v>
      </c>
      <c r="I18" s="92">
        <v>5</v>
      </c>
      <c r="J18" s="92">
        <v>600</v>
      </c>
      <c r="K18" s="375">
        <f t="shared" si="1"/>
        <v>120</v>
      </c>
    </row>
    <row r="19" spans="1:11" s="26" customFormat="1" ht="15" customHeight="1">
      <c r="A19" s="445"/>
      <c r="B19" s="451"/>
      <c r="C19" s="430" t="s">
        <v>646</v>
      </c>
      <c r="D19" s="431"/>
      <c r="E19" s="431"/>
      <c r="F19" s="432"/>
      <c r="G19" s="115" t="s">
        <v>120</v>
      </c>
      <c r="H19" s="118">
        <v>40</v>
      </c>
      <c r="I19" s="88">
        <v>40</v>
      </c>
      <c r="J19" s="88">
        <v>8000</v>
      </c>
      <c r="K19" s="375">
        <f t="shared" si="1"/>
        <v>200</v>
      </c>
    </row>
    <row r="20" spans="1:11" s="26" customFormat="1" ht="15" customHeight="1">
      <c r="A20" s="445"/>
      <c r="B20" s="451"/>
      <c r="C20" s="433"/>
      <c r="D20" s="434"/>
      <c r="E20" s="434"/>
      <c r="F20" s="435"/>
      <c r="G20" s="82" t="s">
        <v>64</v>
      </c>
      <c r="H20" s="118">
        <v>25</v>
      </c>
      <c r="I20" s="88">
        <v>25</v>
      </c>
      <c r="J20" s="88">
        <v>5000</v>
      </c>
      <c r="K20" s="375">
        <f t="shared" si="1"/>
        <v>200</v>
      </c>
    </row>
    <row r="21" spans="1:11" s="26" customFormat="1" ht="15" customHeight="1">
      <c r="A21" s="445"/>
      <c r="B21" s="451"/>
      <c r="C21" s="436"/>
      <c r="D21" s="437"/>
      <c r="E21" s="437"/>
      <c r="F21" s="438"/>
      <c r="G21" s="82" t="s">
        <v>65</v>
      </c>
      <c r="H21" s="118">
        <v>15</v>
      </c>
      <c r="I21" s="88">
        <v>15</v>
      </c>
      <c r="J21" s="88">
        <v>3000</v>
      </c>
      <c r="K21" s="375">
        <f t="shared" si="1"/>
        <v>200</v>
      </c>
    </row>
    <row r="22" spans="1:15" s="26" customFormat="1" ht="15" customHeight="1">
      <c r="A22" s="445"/>
      <c r="B22" s="418" t="s">
        <v>241</v>
      </c>
      <c r="C22" s="419"/>
      <c r="D22" s="419"/>
      <c r="E22" s="419"/>
      <c r="F22" s="420"/>
      <c r="G22" s="115" t="s">
        <v>120</v>
      </c>
      <c r="H22" s="117">
        <v>8416</v>
      </c>
      <c r="I22" s="92">
        <v>175198</v>
      </c>
      <c r="J22" s="92">
        <v>546250</v>
      </c>
      <c r="K22" s="375">
        <f t="shared" si="1"/>
        <v>64.90613117870723</v>
      </c>
      <c r="M22" s="358"/>
      <c r="N22" s="358"/>
      <c r="O22" s="358"/>
    </row>
    <row r="23" spans="1:11" s="26" customFormat="1" ht="15" customHeight="1">
      <c r="A23" s="445"/>
      <c r="B23" s="421"/>
      <c r="C23" s="422"/>
      <c r="D23" s="422"/>
      <c r="E23" s="422"/>
      <c r="F23" s="423"/>
      <c r="G23" s="82" t="s">
        <v>64</v>
      </c>
      <c r="H23" s="117">
        <v>6151</v>
      </c>
      <c r="I23" s="92">
        <v>134082</v>
      </c>
      <c r="J23" s="92">
        <v>406769</v>
      </c>
      <c r="K23" s="375">
        <f t="shared" si="1"/>
        <v>66.13054787839376</v>
      </c>
    </row>
    <row r="24" spans="1:11" s="26" customFormat="1" ht="15" customHeight="1">
      <c r="A24" s="446"/>
      <c r="B24" s="424"/>
      <c r="C24" s="425"/>
      <c r="D24" s="425"/>
      <c r="E24" s="425"/>
      <c r="F24" s="426"/>
      <c r="G24" s="82" t="s">
        <v>65</v>
      </c>
      <c r="H24" s="117">
        <v>2265</v>
      </c>
      <c r="I24" s="92">
        <v>41116</v>
      </c>
      <c r="J24" s="92">
        <v>139481</v>
      </c>
      <c r="K24" s="375">
        <f t="shared" si="1"/>
        <v>61.58101545253863</v>
      </c>
    </row>
    <row r="25" spans="1:11" s="26" customFormat="1" ht="15" customHeight="1">
      <c r="A25" s="404" t="s">
        <v>209</v>
      </c>
      <c r="B25" s="405"/>
      <c r="C25" s="384" t="s">
        <v>119</v>
      </c>
      <c r="D25" s="385"/>
      <c r="E25" s="385"/>
      <c r="F25" s="386"/>
      <c r="G25" s="81" t="s">
        <v>63</v>
      </c>
      <c r="H25" s="117">
        <v>101</v>
      </c>
      <c r="I25" s="92">
        <v>250</v>
      </c>
      <c r="J25" s="92">
        <v>12129</v>
      </c>
      <c r="K25" s="375">
        <f t="shared" si="1"/>
        <v>120.08910891089108</v>
      </c>
    </row>
    <row r="26" spans="1:11" s="26" customFormat="1" ht="15" customHeight="1">
      <c r="A26" s="406"/>
      <c r="B26" s="407"/>
      <c r="C26" s="387"/>
      <c r="D26" s="388"/>
      <c r="E26" s="388"/>
      <c r="F26" s="389"/>
      <c r="G26" s="82" t="s">
        <v>64</v>
      </c>
      <c r="H26" s="117">
        <v>51</v>
      </c>
      <c r="I26" s="92">
        <v>126</v>
      </c>
      <c r="J26" s="92">
        <v>6508</v>
      </c>
      <c r="K26" s="375">
        <f t="shared" si="1"/>
        <v>127.6078431372549</v>
      </c>
    </row>
    <row r="27" spans="1:11" s="26" customFormat="1" ht="15" customHeight="1">
      <c r="A27" s="406"/>
      <c r="B27" s="407"/>
      <c r="C27" s="390"/>
      <c r="D27" s="391"/>
      <c r="E27" s="391"/>
      <c r="F27" s="392"/>
      <c r="G27" s="82" t="s">
        <v>65</v>
      </c>
      <c r="H27" s="117">
        <v>50</v>
      </c>
      <c r="I27" s="92">
        <v>124</v>
      </c>
      <c r="J27" s="92">
        <v>5621</v>
      </c>
      <c r="K27" s="375">
        <f t="shared" si="1"/>
        <v>112.42</v>
      </c>
    </row>
    <row r="28" spans="1:11" s="28" customFormat="1" ht="15" customHeight="1">
      <c r="A28" s="406"/>
      <c r="B28" s="407"/>
      <c r="C28" s="384" t="s">
        <v>167</v>
      </c>
      <c r="D28" s="385"/>
      <c r="E28" s="385"/>
      <c r="F28" s="386"/>
      <c r="G28" s="115" t="s">
        <v>120</v>
      </c>
      <c r="H28" s="117">
        <v>101</v>
      </c>
      <c r="I28" s="92">
        <v>250</v>
      </c>
      <c r="J28" s="92">
        <v>12129</v>
      </c>
      <c r="K28" s="375">
        <f t="shared" si="1"/>
        <v>120.08910891089108</v>
      </c>
    </row>
    <row r="29" spans="1:11" s="28" customFormat="1" ht="15" customHeight="1">
      <c r="A29" s="406"/>
      <c r="B29" s="407"/>
      <c r="C29" s="387"/>
      <c r="D29" s="388"/>
      <c r="E29" s="388"/>
      <c r="F29" s="389"/>
      <c r="G29" s="82" t="s">
        <v>64</v>
      </c>
      <c r="H29" s="117">
        <v>51</v>
      </c>
      <c r="I29" s="92">
        <v>126</v>
      </c>
      <c r="J29" s="92">
        <v>6508</v>
      </c>
      <c r="K29" s="375">
        <f t="shared" si="1"/>
        <v>127.6078431372549</v>
      </c>
    </row>
    <row r="30" spans="1:11" s="28" customFormat="1" ht="15" customHeight="1">
      <c r="A30" s="406"/>
      <c r="B30" s="407"/>
      <c r="C30" s="390"/>
      <c r="D30" s="391"/>
      <c r="E30" s="391"/>
      <c r="F30" s="392"/>
      <c r="G30" s="82" t="s">
        <v>65</v>
      </c>
      <c r="H30" s="117">
        <v>50</v>
      </c>
      <c r="I30" s="92">
        <v>124</v>
      </c>
      <c r="J30" s="92">
        <v>5621</v>
      </c>
      <c r="K30" s="375">
        <f t="shared" si="1"/>
        <v>112.42</v>
      </c>
    </row>
    <row r="31" spans="1:11" s="26" customFormat="1" ht="15" customHeight="1">
      <c r="A31" s="406"/>
      <c r="B31" s="407"/>
      <c r="C31" s="384" t="s">
        <v>168</v>
      </c>
      <c r="D31" s="385"/>
      <c r="E31" s="385"/>
      <c r="F31" s="386"/>
      <c r="G31" s="115" t="s">
        <v>120</v>
      </c>
      <c r="H31" s="117">
        <v>0</v>
      </c>
      <c r="I31" s="92">
        <v>0</v>
      </c>
      <c r="J31" s="92">
        <v>0</v>
      </c>
      <c r="K31" s="375">
        <v>0</v>
      </c>
    </row>
    <row r="32" spans="1:11" s="26" customFormat="1" ht="15" customHeight="1">
      <c r="A32" s="406"/>
      <c r="B32" s="407"/>
      <c r="C32" s="387"/>
      <c r="D32" s="388"/>
      <c r="E32" s="388"/>
      <c r="F32" s="389"/>
      <c r="G32" s="82" t="s">
        <v>64</v>
      </c>
      <c r="H32" s="117">
        <v>0</v>
      </c>
      <c r="I32" s="92">
        <v>0</v>
      </c>
      <c r="J32" s="92">
        <v>0</v>
      </c>
      <c r="K32" s="375">
        <v>0</v>
      </c>
    </row>
    <row r="33" spans="1:11" s="26" customFormat="1" ht="15" customHeight="1">
      <c r="A33" s="408"/>
      <c r="B33" s="409"/>
      <c r="C33" s="390"/>
      <c r="D33" s="391"/>
      <c r="E33" s="391"/>
      <c r="F33" s="392"/>
      <c r="G33" s="82" t="s">
        <v>65</v>
      </c>
      <c r="H33" s="117">
        <v>0</v>
      </c>
      <c r="I33" s="92">
        <v>0</v>
      </c>
      <c r="J33" s="92">
        <v>0</v>
      </c>
      <c r="K33" s="375">
        <v>0</v>
      </c>
    </row>
    <row r="34" spans="1:11" s="47" customFormat="1" ht="15" customHeight="1">
      <c r="A34" s="385" t="s">
        <v>180</v>
      </c>
      <c r="B34" s="385"/>
      <c r="C34" s="385"/>
      <c r="D34" s="385"/>
      <c r="E34" s="385"/>
      <c r="F34" s="386"/>
      <c r="G34" s="81" t="s">
        <v>63</v>
      </c>
      <c r="H34" s="117">
        <v>7620</v>
      </c>
      <c r="I34" s="92">
        <v>59789</v>
      </c>
      <c r="J34" s="92">
        <v>168269</v>
      </c>
      <c r="K34" s="375">
        <f t="shared" si="1"/>
        <v>22.08254593175853</v>
      </c>
    </row>
    <row r="35" spans="1:11" s="47" customFormat="1" ht="15" customHeight="1">
      <c r="A35" s="388"/>
      <c r="B35" s="388"/>
      <c r="C35" s="388"/>
      <c r="D35" s="388"/>
      <c r="E35" s="388"/>
      <c r="F35" s="389"/>
      <c r="G35" s="82" t="s">
        <v>64</v>
      </c>
      <c r="H35" s="117">
        <v>5491</v>
      </c>
      <c r="I35" s="92">
        <v>43481</v>
      </c>
      <c r="J35" s="92">
        <v>116181</v>
      </c>
      <c r="K35" s="375">
        <f t="shared" si="1"/>
        <v>21.158441085412495</v>
      </c>
    </row>
    <row r="36" spans="1:11" s="47" customFormat="1" ht="15" customHeight="1">
      <c r="A36" s="391"/>
      <c r="B36" s="391"/>
      <c r="C36" s="391"/>
      <c r="D36" s="391"/>
      <c r="E36" s="391"/>
      <c r="F36" s="392"/>
      <c r="G36" s="82" t="s">
        <v>65</v>
      </c>
      <c r="H36" s="357">
        <v>2129</v>
      </c>
      <c r="I36" s="93">
        <v>16308</v>
      </c>
      <c r="J36" s="93">
        <v>52088</v>
      </c>
      <c r="K36" s="378">
        <f t="shared" si="1"/>
        <v>24.465946453734148</v>
      </c>
    </row>
    <row r="37" spans="1:12" s="47" customFormat="1" ht="16.5" customHeight="1">
      <c r="A37" s="458" t="s">
        <v>623</v>
      </c>
      <c r="B37" s="459"/>
      <c r="C37" s="459"/>
      <c r="D37" s="459"/>
      <c r="E37" s="459"/>
      <c r="F37" s="459"/>
      <c r="G37" s="459"/>
      <c r="H37" s="459"/>
      <c r="I37" s="459"/>
      <c r="J37" s="459"/>
      <c r="K37" s="459"/>
      <c r="L37" s="139"/>
    </row>
    <row r="38" spans="1:11" s="138" customFormat="1" ht="12.75" customHeight="1">
      <c r="A38" s="456" t="s">
        <v>624</v>
      </c>
      <c r="B38" s="457"/>
      <c r="C38" s="457"/>
      <c r="D38" s="457"/>
      <c r="E38" s="457"/>
      <c r="F38" s="457"/>
      <c r="G38" s="457"/>
      <c r="H38" s="457"/>
      <c r="I38" s="457"/>
      <c r="J38" s="457"/>
      <c r="K38" s="457"/>
    </row>
    <row r="39" spans="1:11" s="138" customFormat="1" ht="12.75" customHeight="1">
      <c r="A39" s="379"/>
      <c r="B39" s="380"/>
      <c r="C39" s="380"/>
      <c r="D39" s="380"/>
      <c r="E39" s="380"/>
      <c r="F39" s="380"/>
      <c r="G39" s="380"/>
      <c r="H39" s="380"/>
      <c r="I39" s="380"/>
      <c r="J39" s="380"/>
      <c r="K39" s="380"/>
    </row>
    <row r="40" spans="1:11" s="138" customFormat="1" ht="12.75" customHeight="1">
      <c r="A40" s="379"/>
      <c r="B40" s="380"/>
      <c r="C40" s="380"/>
      <c r="D40" s="380"/>
      <c r="E40" s="380"/>
      <c r="F40" s="380"/>
      <c r="G40" s="380"/>
      <c r="H40" s="380"/>
      <c r="I40" s="380"/>
      <c r="J40" s="380"/>
      <c r="K40" s="380"/>
    </row>
    <row r="41" spans="1:11" s="138" customFormat="1" ht="12.75" customHeight="1">
      <c r="A41" s="379"/>
      <c r="B41" s="380"/>
      <c r="C41" s="380"/>
      <c r="D41" s="380"/>
      <c r="E41" s="380"/>
      <c r="F41" s="380"/>
      <c r="G41" s="380"/>
      <c r="H41" s="380"/>
      <c r="I41" s="380"/>
      <c r="J41" s="380"/>
      <c r="K41" s="380"/>
    </row>
    <row r="42" spans="1:11" s="138" customFormat="1" ht="12.75" customHeight="1">
      <c r="A42" s="379"/>
      <c r="B42" s="380"/>
      <c r="C42" s="380"/>
      <c r="D42" s="380"/>
      <c r="E42" s="380"/>
      <c r="F42" s="380"/>
      <c r="G42" s="380"/>
      <c r="H42" s="380"/>
      <c r="I42" s="380"/>
      <c r="J42" s="380"/>
      <c r="K42" s="380"/>
    </row>
    <row r="43" spans="1:11" s="138" customFormat="1" ht="12.75" customHeight="1">
      <c r="A43" s="379"/>
      <c r="B43" s="380"/>
      <c r="C43" s="380"/>
      <c r="D43" s="380"/>
      <c r="E43" s="380"/>
      <c r="F43" s="380"/>
      <c r="G43" s="380"/>
      <c r="H43" s="380"/>
      <c r="I43" s="380"/>
      <c r="J43" s="380"/>
      <c r="K43" s="380"/>
    </row>
    <row r="44" spans="1:11" s="138" customFormat="1" ht="12.75" customHeight="1">
      <c r="A44" s="379"/>
      <c r="B44" s="380"/>
      <c r="C44" s="380"/>
      <c r="D44" s="380"/>
      <c r="E44" s="380"/>
      <c r="F44" s="380"/>
      <c r="G44" s="380"/>
      <c r="H44" s="380"/>
      <c r="I44" s="380"/>
      <c r="J44" s="380"/>
      <c r="K44" s="380"/>
    </row>
    <row r="45" spans="1:11" s="138" customFormat="1" ht="12.75" customHeight="1">
      <c r="A45" s="379"/>
      <c r="B45" s="380"/>
      <c r="C45" s="380"/>
      <c r="D45" s="380"/>
      <c r="E45" s="380"/>
      <c r="F45" s="380"/>
      <c r="G45" s="380"/>
      <c r="H45" s="380"/>
      <c r="I45" s="380"/>
      <c r="J45" s="380"/>
      <c r="K45" s="380"/>
    </row>
    <row r="46" spans="1:11" s="138" customFormat="1" ht="12.75" customHeight="1">
      <c r="A46" s="379"/>
      <c r="B46" s="380"/>
      <c r="C46" s="380"/>
      <c r="D46" s="380"/>
      <c r="E46" s="380"/>
      <c r="F46" s="380"/>
      <c r="G46" s="380"/>
      <c r="H46" s="380"/>
      <c r="I46" s="380"/>
      <c r="J46" s="380"/>
      <c r="K46" s="380"/>
    </row>
    <row r="47" spans="1:11" s="138" customFormat="1" ht="12.75" customHeight="1">
      <c r="A47" s="379"/>
      <c r="B47" s="380"/>
      <c r="C47" s="380"/>
      <c r="D47" s="380"/>
      <c r="E47" s="380"/>
      <c r="F47" s="380"/>
      <c r="G47" s="380"/>
      <c r="H47" s="380"/>
      <c r="I47" s="380"/>
      <c r="J47" s="380"/>
      <c r="K47" s="380"/>
    </row>
    <row r="48" spans="1:11" s="138" customFormat="1" ht="12.75" customHeight="1">
      <c r="A48" s="379"/>
      <c r="B48" s="380"/>
      <c r="C48" s="380"/>
      <c r="D48" s="380"/>
      <c r="E48" s="380"/>
      <c r="F48" s="380"/>
      <c r="G48" s="380"/>
      <c r="H48" s="380"/>
      <c r="I48" s="380"/>
      <c r="J48" s="380"/>
      <c r="K48" s="380"/>
    </row>
    <row r="49" spans="1:11" s="138" customFormat="1" ht="12.75" customHeight="1">
      <c r="A49" s="379"/>
      <c r="B49" s="380"/>
      <c r="C49" s="380"/>
      <c r="D49" s="380"/>
      <c r="E49" s="380"/>
      <c r="F49" s="380"/>
      <c r="G49" s="380"/>
      <c r="H49" s="380"/>
      <c r="I49" s="380"/>
      <c r="J49" s="380"/>
      <c r="K49" s="380"/>
    </row>
    <row r="50" spans="1:11" s="138" customFormat="1" ht="12.75" customHeight="1">
      <c r="A50" s="379"/>
      <c r="B50" s="380"/>
      <c r="C50" s="380"/>
      <c r="D50" s="380"/>
      <c r="E50" s="380"/>
      <c r="F50" s="380"/>
      <c r="G50" s="380"/>
      <c r="H50" s="380"/>
      <c r="I50" s="380"/>
      <c r="J50" s="380"/>
      <c r="K50" s="380"/>
    </row>
    <row r="51" spans="1:11" s="138" customFormat="1" ht="12.75" customHeight="1">
      <c r="A51" s="379"/>
      <c r="B51" s="380"/>
      <c r="C51" s="380"/>
      <c r="D51" s="380"/>
      <c r="E51" s="380"/>
      <c r="F51" s="380"/>
      <c r="G51" s="380"/>
      <c r="H51" s="380"/>
      <c r="I51" s="380"/>
      <c r="J51" s="380"/>
      <c r="K51" s="380"/>
    </row>
    <row r="52" spans="1:11" ht="16.5">
      <c r="A52" s="382" t="str">
        <f>"-"&amp;Sheet1!B2&amp;"-"</f>
        <v>-47-</v>
      </c>
      <c r="B52" s="382"/>
      <c r="C52" s="382"/>
      <c r="D52" s="382"/>
      <c r="E52" s="382"/>
      <c r="F52" s="382"/>
      <c r="G52" s="382"/>
      <c r="H52" s="382"/>
      <c r="I52" s="382"/>
      <c r="J52" s="382"/>
      <c r="K52" s="382"/>
    </row>
  </sheetData>
  <sheetProtection/>
  <mergeCells count="27">
    <mergeCell ref="A38:K38"/>
    <mergeCell ref="A25:B33"/>
    <mergeCell ref="C25:F27"/>
    <mergeCell ref="C28:F30"/>
    <mergeCell ref="C31:F33"/>
    <mergeCell ref="A34:F36"/>
    <mergeCell ref="A37:K37"/>
    <mergeCell ref="A7:F9"/>
    <mergeCell ref="A10:A15"/>
    <mergeCell ref="B10:F12"/>
    <mergeCell ref="B13:B15"/>
    <mergeCell ref="C13:F15"/>
    <mergeCell ref="A16:A24"/>
    <mergeCell ref="B16:B21"/>
    <mergeCell ref="C16:F18"/>
    <mergeCell ref="C19:F21"/>
    <mergeCell ref="B22:F24"/>
    <mergeCell ref="A52:K52"/>
    <mergeCell ref="A1:K1"/>
    <mergeCell ref="A2:K2"/>
    <mergeCell ref="A3:K3"/>
    <mergeCell ref="A4:K4"/>
    <mergeCell ref="A5:G6"/>
    <mergeCell ref="H5:H6"/>
    <mergeCell ref="I5:I6"/>
    <mergeCell ref="J5:J6"/>
    <mergeCell ref="K5:K6"/>
  </mergeCells>
  <printOptions/>
  <pageMargins left="0.7874015748031497" right="0.7874015748031497" top="0.9448818897637796" bottom="0.3937007874015748" header="0.7874015748031497" footer="0.7086614173228347"/>
  <pageSetup horizontalDpi="600" verticalDpi="600" orientation="portrait" paperSize="9" scale="98" r:id="rId1"/>
</worksheet>
</file>

<file path=xl/worksheets/sheet30.xml><?xml version="1.0" encoding="utf-8"?>
<worksheet xmlns="http://schemas.openxmlformats.org/spreadsheetml/2006/main" xmlns:r="http://schemas.openxmlformats.org/officeDocument/2006/relationships">
  <dimension ref="A1:AS51"/>
  <sheetViews>
    <sheetView zoomScalePageLayoutView="0" workbookViewId="0" topLeftCell="A1">
      <selection activeCell="H6" sqref="H6:T6"/>
    </sheetView>
  </sheetViews>
  <sheetFormatPr defaultColWidth="9.00390625" defaultRowHeight="16.5"/>
  <cols>
    <col min="1" max="1" width="6.50390625" style="58" customWidth="1"/>
    <col min="2" max="2" width="9.625" style="58" customWidth="1"/>
    <col min="3" max="3" width="8.375" style="58" customWidth="1"/>
    <col min="4" max="4" width="10.625" style="56" customWidth="1"/>
    <col min="5" max="5" width="9.75390625" style="56" customWidth="1"/>
    <col min="6" max="6" width="11.50390625" style="56" customWidth="1"/>
    <col min="7" max="7" width="11.25390625" style="56" customWidth="1"/>
    <col min="8" max="8" width="8.25390625" style="56" customWidth="1"/>
    <col min="9" max="9" width="8.00390625" style="56" customWidth="1"/>
    <col min="10" max="10" width="8.375" style="56" customWidth="1"/>
    <col min="11" max="17" width="8.75390625" style="56" customWidth="1"/>
    <col min="18" max="18" width="9.875" style="56" customWidth="1"/>
    <col min="19" max="19" width="8.75390625" style="56" customWidth="1"/>
    <col min="20" max="20" width="10.875" style="56" customWidth="1"/>
    <col min="21" max="16384" width="9.00390625" style="56" customWidth="1"/>
  </cols>
  <sheetData>
    <row r="1" spans="1:20" s="62" customFormat="1" ht="21.75" customHeight="1">
      <c r="A1" s="501" t="s">
        <v>22</v>
      </c>
      <c r="B1" s="501"/>
      <c r="C1" s="501"/>
      <c r="D1" s="501"/>
      <c r="E1" s="501"/>
      <c r="F1" s="501"/>
      <c r="G1" s="501"/>
      <c r="H1" s="501"/>
      <c r="I1" s="501"/>
      <c r="J1" s="501"/>
      <c r="K1" s="578" t="s">
        <v>21</v>
      </c>
      <c r="L1" s="578"/>
      <c r="M1" s="578"/>
      <c r="N1" s="578"/>
      <c r="O1" s="578"/>
      <c r="P1" s="578"/>
      <c r="Q1" s="578"/>
      <c r="R1" s="578"/>
      <c r="S1" s="578"/>
      <c r="T1" s="578"/>
    </row>
    <row r="2" spans="1:20" ht="9" customHeight="1">
      <c r="A2" s="5"/>
      <c r="B2" s="1"/>
      <c r="C2" s="1"/>
      <c r="D2" s="1"/>
      <c r="E2" s="1"/>
      <c r="F2" s="1"/>
      <c r="G2" s="5"/>
      <c r="H2" s="5"/>
      <c r="I2" s="5"/>
      <c r="J2" s="5"/>
      <c r="K2" s="11"/>
      <c r="L2" s="34"/>
      <c r="M2" s="1"/>
      <c r="N2" s="1"/>
      <c r="O2" s="1"/>
      <c r="P2" s="1"/>
      <c r="Q2" s="1"/>
      <c r="R2" s="1"/>
      <c r="S2" s="1"/>
      <c r="T2" s="1"/>
    </row>
    <row r="3" spans="1:20" s="61" customFormat="1" ht="15" customHeight="1">
      <c r="A3" s="2"/>
      <c r="B3" s="9"/>
      <c r="C3" s="471" t="s">
        <v>23</v>
      </c>
      <c r="D3" s="471"/>
      <c r="E3" s="471"/>
      <c r="F3" s="471"/>
      <c r="G3" s="471"/>
      <c r="H3" s="471"/>
      <c r="I3" s="471"/>
      <c r="J3" s="3" t="s">
        <v>24</v>
      </c>
      <c r="K3" s="40"/>
      <c r="L3" s="471" t="s">
        <v>36</v>
      </c>
      <c r="M3" s="471"/>
      <c r="N3" s="471"/>
      <c r="O3" s="471"/>
      <c r="P3" s="471"/>
      <c r="Q3" s="471"/>
      <c r="R3" s="471"/>
      <c r="S3" s="471"/>
      <c r="T3" s="75" t="s">
        <v>25</v>
      </c>
    </row>
    <row r="4" spans="1:20" s="17" customFormat="1" ht="4.5" customHeight="1">
      <c r="A4" s="10"/>
      <c r="B4" s="10"/>
      <c r="C4" s="10"/>
      <c r="D4" s="10"/>
      <c r="E4" s="10"/>
      <c r="F4" s="10"/>
      <c r="G4" s="10"/>
      <c r="H4" s="10"/>
      <c r="I4" s="10"/>
      <c r="J4" s="10"/>
      <c r="K4" s="10"/>
      <c r="L4" s="10"/>
      <c r="M4" s="10"/>
      <c r="N4" s="10"/>
      <c r="O4" s="10"/>
      <c r="P4" s="10"/>
      <c r="Q4" s="10"/>
      <c r="R4" s="10"/>
      <c r="S4" s="10"/>
      <c r="T4" s="10"/>
    </row>
    <row r="5" spans="1:20" s="57" customFormat="1" ht="30" customHeight="1">
      <c r="A5" s="582"/>
      <c r="B5" s="582"/>
      <c r="C5" s="583"/>
      <c r="D5" s="482" t="s">
        <v>26</v>
      </c>
      <c r="E5" s="482" t="s">
        <v>27</v>
      </c>
      <c r="F5" s="482" t="s">
        <v>28</v>
      </c>
      <c r="G5" s="482" t="s">
        <v>29</v>
      </c>
      <c r="H5" s="507" t="s">
        <v>30</v>
      </c>
      <c r="I5" s="505"/>
      <c r="J5" s="505"/>
      <c r="K5" s="505" t="s">
        <v>31</v>
      </c>
      <c r="L5" s="505"/>
      <c r="M5" s="505"/>
      <c r="N5" s="505"/>
      <c r="O5" s="505"/>
      <c r="P5" s="506"/>
      <c r="Q5" s="507" t="s">
        <v>32</v>
      </c>
      <c r="R5" s="505"/>
      <c r="S5" s="505"/>
      <c r="T5" s="505"/>
    </row>
    <row r="6" spans="1:20" s="57" customFormat="1" ht="60.75" customHeight="1">
      <c r="A6" s="584"/>
      <c r="B6" s="584"/>
      <c r="C6" s="585"/>
      <c r="D6" s="579"/>
      <c r="E6" s="579"/>
      <c r="F6" s="580"/>
      <c r="G6" s="581"/>
      <c r="H6" s="71" t="s">
        <v>66</v>
      </c>
      <c r="I6" s="71" t="s">
        <v>67</v>
      </c>
      <c r="J6" s="71" t="s">
        <v>68</v>
      </c>
      <c r="K6" s="33" t="s">
        <v>69</v>
      </c>
      <c r="L6" s="33" t="s">
        <v>70</v>
      </c>
      <c r="M6" s="71" t="s">
        <v>71</v>
      </c>
      <c r="N6" s="71" t="s">
        <v>72</v>
      </c>
      <c r="O6" s="71" t="s">
        <v>73</v>
      </c>
      <c r="P6" s="71" t="s">
        <v>74</v>
      </c>
      <c r="Q6" s="69" t="s">
        <v>41</v>
      </c>
      <c r="R6" s="68" t="s">
        <v>46</v>
      </c>
      <c r="S6" s="68" t="s">
        <v>42</v>
      </c>
      <c r="T6" s="70" t="s">
        <v>47</v>
      </c>
    </row>
    <row r="7" spans="1:45" s="59" customFormat="1" ht="13.5" customHeight="1">
      <c r="A7" s="96"/>
      <c r="B7" s="482"/>
      <c r="C7" s="94" t="s">
        <v>33</v>
      </c>
      <c r="D7" s="35"/>
      <c r="E7" s="36"/>
      <c r="F7" s="36"/>
      <c r="G7" s="36"/>
      <c r="H7" s="36"/>
      <c r="I7" s="36"/>
      <c r="J7" s="36"/>
      <c r="K7" s="36"/>
      <c r="L7" s="36"/>
      <c r="M7" s="36"/>
      <c r="N7" s="36"/>
      <c r="O7" s="36"/>
      <c r="P7" s="36"/>
      <c r="Q7" s="36"/>
      <c r="R7" s="36"/>
      <c r="S7" s="36"/>
      <c r="T7" s="36"/>
      <c r="U7" s="15"/>
      <c r="V7" s="15"/>
      <c r="W7" s="15"/>
      <c r="X7" s="15"/>
      <c r="Y7" s="15"/>
      <c r="Z7" s="15"/>
      <c r="AA7" s="15"/>
      <c r="AB7" s="15"/>
      <c r="AC7" s="15"/>
      <c r="AD7" s="15"/>
      <c r="AE7" s="15"/>
      <c r="AF7" s="15"/>
      <c r="AG7" s="15"/>
      <c r="AH7" s="15"/>
      <c r="AI7" s="15"/>
      <c r="AJ7" s="15"/>
      <c r="AK7" s="15"/>
      <c r="AL7" s="15"/>
      <c r="AM7" s="15"/>
      <c r="AN7" s="15"/>
      <c r="AO7" s="15"/>
      <c r="AP7" s="15"/>
      <c r="AQ7" s="15"/>
      <c r="AR7" s="15"/>
      <c r="AS7" s="15"/>
    </row>
    <row r="8" spans="1:45" s="59" customFormat="1" ht="13.5" customHeight="1">
      <c r="A8" s="83"/>
      <c r="B8" s="483"/>
      <c r="C8" s="72" t="s">
        <v>34</v>
      </c>
      <c r="D8" s="16"/>
      <c r="E8" s="6"/>
      <c r="F8" s="6"/>
      <c r="G8" s="6"/>
      <c r="H8" s="6"/>
      <c r="I8" s="6"/>
      <c r="J8" s="6"/>
      <c r="K8" s="6"/>
      <c r="L8" s="6"/>
      <c r="M8" s="6"/>
      <c r="N8" s="6"/>
      <c r="O8" s="6"/>
      <c r="P8" s="6"/>
      <c r="Q8" s="6"/>
      <c r="R8" s="6"/>
      <c r="S8" s="6"/>
      <c r="T8" s="6"/>
      <c r="U8" s="15"/>
      <c r="V8" s="15"/>
      <c r="W8" s="15"/>
      <c r="X8" s="15"/>
      <c r="Y8" s="15"/>
      <c r="Z8" s="15"/>
      <c r="AA8" s="15"/>
      <c r="AB8" s="15"/>
      <c r="AC8" s="15"/>
      <c r="AD8" s="15"/>
      <c r="AE8" s="15"/>
      <c r="AF8" s="15"/>
      <c r="AG8" s="15"/>
      <c r="AH8" s="15"/>
      <c r="AI8" s="15"/>
      <c r="AJ8" s="15"/>
      <c r="AK8" s="15"/>
      <c r="AL8" s="15"/>
      <c r="AM8" s="15"/>
      <c r="AN8" s="15"/>
      <c r="AO8" s="15"/>
      <c r="AP8" s="15"/>
      <c r="AQ8" s="15"/>
      <c r="AR8" s="15"/>
      <c r="AS8" s="15"/>
    </row>
    <row r="9" spans="1:45" s="59" customFormat="1" ht="13.5" customHeight="1">
      <c r="A9" s="83"/>
      <c r="B9" s="484"/>
      <c r="C9" s="95" t="s">
        <v>35</v>
      </c>
      <c r="D9" s="16"/>
      <c r="E9" s="6"/>
      <c r="F9" s="6"/>
      <c r="G9" s="6"/>
      <c r="H9" s="6"/>
      <c r="I9" s="6"/>
      <c r="J9" s="6"/>
      <c r="K9" s="6"/>
      <c r="L9" s="6"/>
      <c r="M9" s="6"/>
      <c r="N9" s="6"/>
      <c r="O9" s="6"/>
      <c r="P9" s="6"/>
      <c r="Q9" s="6"/>
      <c r="R9" s="6"/>
      <c r="S9" s="6"/>
      <c r="T9" s="6"/>
      <c r="U9" s="15"/>
      <c r="V9" s="15"/>
      <c r="W9" s="15"/>
      <c r="X9" s="15"/>
      <c r="Y9" s="15"/>
      <c r="Z9" s="15"/>
      <c r="AA9" s="15"/>
      <c r="AB9" s="15"/>
      <c r="AC9" s="15"/>
      <c r="AD9" s="15"/>
      <c r="AE9" s="15"/>
      <c r="AF9" s="15"/>
      <c r="AG9" s="15"/>
      <c r="AH9" s="15"/>
      <c r="AI9" s="15"/>
      <c r="AJ9" s="15"/>
      <c r="AK9" s="15"/>
      <c r="AL9" s="15"/>
      <c r="AM9" s="15"/>
      <c r="AN9" s="15"/>
      <c r="AO9" s="15"/>
      <c r="AP9" s="15"/>
      <c r="AQ9" s="15"/>
      <c r="AR9" s="15"/>
      <c r="AS9" s="15"/>
    </row>
    <row r="10" spans="1:20" s="59" customFormat="1" ht="13.5" customHeight="1">
      <c r="A10" s="83"/>
      <c r="B10" s="485"/>
      <c r="C10" s="94" t="s">
        <v>33</v>
      </c>
      <c r="D10" s="35"/>
      <c r="E10" s="36"/>
      <c r="F10" s="36"/>
      <c r="G10" s="36"/>
      <c r="H10" s="36"/>
      <c r="I10" s="36"/>
      <c r="J10" s="36"/>
      <c r="K10" s="36"/>
      <c r="L10" s="36"/>
      <c r="M10" s="36"/>
      <c r="N10" s="36"/>
      <c r="O10" s="36"/>
      <c r="P10" s="36"/>
      <c r="Q10" s="36"/>
      <c r="R10" s="36"/>
      <c r="S10" s="36"/>
      <c r="T10" s="36"/>
    </row>
    <row r="11" spans="1:20" s="59" customFormat="1" ht="13.5" customHeight="1">
      <c r="A11" s="83"/>
      <c r="B11" s="486"/>
      <c r="C11" s="72" t="s">
        <v>34</v>
      </c>
      <c r="D11" s="42"/>
      <c r="E11" s="30"/>
      <c r="F11" s="38"/>
      <c r="G11" s="30"/>
      <c r="H11" s="30"/>
      <c r="I11" s="30"/>
      <c r="J11" s="39"/>
      <c r="K11" s="38"/>
      <c r="L11" s="38"/>
      <c r="M11" s="38"/>
      <c r="N11" s="38"/>
      <c r="O11" s="38"/>
      <c r="P11" s="38"/>
      <c r="Q11" s="38"/>
      <c r="R11" s="38"/>
      <c r="S11" s="38"/>
      <c r="T11" s="38"/>
    </row>
    <row r="12" spans="1:20" s="59" customFormat="1" ht="13.5" customHeight="1">
      <c r="A12" s="83"/>
      <c r="B12" s="495"/>
      <c r="C12" s="95" t="s">
        <v>35</v>
      </c>
      <c r="D12" s="42"/>
      <c r="E12" s="30"/>
      <c r="F12" s="38"/>
      <c r="G12" s="30"/>
      <c r="H12" s="30"/>
      <c r="I12" s="30"/>
      <c r="J12" s="39"/>
      <c r="K12" s="38"/>
      <c r="L12" s="38"/>
      <c r="M12" s="38"/>
      <c r="N12" s="38"/>
      <c r="O12" s="38"/>
      <c r="P12" s="38"/>
      <c r="Q12" s="38"/>
      <c r="R12" s="38"/>
      <c r="S12" s="38"/>
      <c r="T12" s="38"/>
    </row>
    <row r="13" spans="1:20" s="59" customFormat="1" ht="13.5" customHeight="1">
      <c r="A13" s="83"/>
      <c r="B13" s="485"/>
      <c r="C13" s="94" t="s">
        <v>33</v>
      </c>
      <c r="D13" s="35"/>
      <c r="E13" s="36"/>
      <c r="F13" s="36"/>
      <c r="G13" s="36"/>
      <c r="H13" s="36"/>
      <c r="I13" s="36"/>
      <c r="J13" s="36"/>
      <c r="K13" s="36"/>
      <c r="L13" s="36"/>
      <c r="M13" s="36"/>
      <c r="N13" s="36"/>
      <c r="O13" s="36"/>
      <c r="P13" s="36"/>
      <c r="Q13" s="36"/>
      <c r="R13" s="36"/>
      <c r="S13" s="36"/>
      <c r="T13" s="36"/>
    </row>
    <row r="14" spans="1:20" s="59" customFormat="1" ht="13.5" customHeight="1">
      <c r="A14" s="83"/>
      <c r="B14" s="486"/>
      <c r="C14" s="72" t="s">
        <v>34</v>
      </c>
      <c r="D14" s="42"/>
      <c r="E14" s="30"/>
      <c r="F14" s="38"/>
      <c r="G14" s="30"/>
      <c r="H14" s="30"/>
      <c r="I14" s="30"/>
      <c r="J14" s="39"/>
      <c r="K14" s="38"/>
      <c r="L14" s="38"/>
      <c r="M14" s="38"/>
      <c r="N14" s="38"/>
      <c r="O14" s="38"/>
      <c r="P14" s="38"/>
      <c r="Q14" s="38"/>
      <c r="R14" s="38"/>
      <c r="S14" s="38"/>
      <c r="T14" s="41"/>
    </row>
    <row r="15" spans="1:20" s="59" customFormat="1" ht="13.5" customHeight="1">
      <c r="A15" s="83"/>
      <c r="B15" s="495"/>
      <c r="C15" s="95" t="s">
        <v>35</v>
      </c>
      <c r="D15" s="42"/>
      <c r="E15" s="30"/>
      <c r="F15" s="38"/>
      <c r="G15" s="30"/>
      <c r="H15" s="30"/>
      <c r="I15" s="30"/>
      <c r="J15" s="39"/>
      <c r="K15" s="38"/>
      <c r="L15" s="38"/>
      <c r="M15" s="38"/>
      <c r="N15" s="38"/>
      <c r="O15" s="38"/>
      <c r="P15" s="38"/>
      <c r="Q15" s="38"/>
      <c r="R15" s="38"/>
      <c r="S15" s="38"/>
      <c r="T15" s="41"/>
    </row>
    <row r="16" spans="1:20" s="59" customFormat="1" ht="13.5" customHeight="1">
      <c r="A16" s="83"/>
      <c r="B16" s="485"/>
      <c r="C16" s="94" t="s">
        <v>33</v>
      </c>
      <c r="D16" s="35"/>
      <c r="E16" s="36"/>
      <c r="F16" s="36"/>
      <c r="G16" s="36"/>
      <c r="H16" s="36"/>
      <c r="I16" s="36"/>
      <c r="J16" s="36"/>
      <c r="K16" s="36"/>
      <c r="L16" s="36"/>
      <c r="M16" s="36"/>
      <c r="N16" s="36"/>
      <c r="O16" s="36"/>
      <c r="P16" s="36"/>
      <c r="Q16" s="36"/>
      <c r="R16" s="36"/>
      <c r="S16" s="36"/>
      <c r="T16" s="36"/>
    </row>
    <row r="17" spans="1:20" s="59" customFormat="1" ht="13.5" customHeight="1">
      <c r="A17" s="83"/>
      <c r="B17" s="486"/>
      <c r="C17" s="72" t="s">
        <v>34</v>
      </c>
      <c r="D17" s="42"/>
      <c r="E17" s="30"/>
      <c r="F17" s="30"/>
      <c r="G17" s="30"/>
      <c r="H17" s="30"/>
      <c r="I17" s="30"/>
      <c r="J17" s="30"/>
      <c r="K17" s="30"/>
      <c r="L17" s="30"/>
      <c r="M17" s="30"/>
      <c r="N17" s="30"/>
      <c r="O17" s="30"/>
      <c r="P17" s="30"/>
      <c r="Q17" s="30"/>
      <c r="R17" s="30"/>
      <c r="S17" s="30"/>
      <c r="T17" s="30"/>
    </row>
    <row r="18" spans="1:20" s="59" customFormat="1" ht="13.5" customHeight="1">
      <c r="A18" s="83"/>
      <c r="B18" s="486"/>
      <c r="C18" s="95" t="s">
        <v>35</v>
      </c>
      <c r="D18" s="42"/>
      <c r="E18" s="30"/>
      <c r="F18" s="30"/>
      <c r="G18" s="30"/>
      <c r="H18" s="30"/>
      <c r="I18" s="30"/>
      <c r="J18" s="30"/>
      <c r="K18" s="30"/>
      <c r="L18" s="30"/>
      <c r="M18" s="30"/>
      <c r="N18" s="30"/>
      <c r="O18" s="30"/>
      <c r="P18" s="30"/>
      <c r="Q18" s="30"/>
      <c r="R18" s="30"/>
      <c r="S18" s="30"/>
      <c r="T18" s="30"/>
    </row>
    <row r="19" spans="1:20" s="59" customFormat="1" ht="13.5" customHeight="1">
      <c r="A19" s="83"/>
      <c r="B19" s="485"/>
      <c r="C19" s="94" t="s">
        <v>33</v>
      </c>
      <c r="D19" s="35"/>
      <c r="E19" s="36"/>
      <c r="F19" s="36"/>
      <c r="G19" s="36"/>
      <c r="H19" s="36"/>
      <c r="I19" s="36"/>
      <c r="J19" s="36"/>
      <c r="K19" s="36"/>
      <c r="L19" s="36"/>
      <c r="M19" s="36"/>
      <c r="N19" s="36"/>
      <c r="O19" s="36"/>
      <c r="P19" s="36"/>
      <c r="Q19" s="36"/>
      <c r="R19" s="36"/>
      <c r="S19" s="36"/>
      <c r="T19" s="36"/>
    </row>
    <row r="20" spans="1:20" s="59" customFormat="1" ht="13.5" customHeight="1">
      <c r="A20" s="83"/>
      <c r="B20" s="486"/>
      <c r="C20" s="72" t="s">
        <v>34</v>
      </c>
      <c r="D20" s="42"/>
      <c r="E20" s="30"/>
      <c r="F20" s="38"/>
      <c r="G20" s="30"/>
      <c r="H20" s="30"/>
      <c r="I20" s="30"/>
      <c r="J20" s="39"/>
      <c r="K20" s="38"/>
      <c r="L20" s="38"/>
      <c r="M20" s="38"/>
      <c r="N20" s="38"/>
      <c r="O20" s="38"/>
      <c r="P20" s="38"/>
      <c r="Q20" s="38"/>
      <c r="R20" s="38"/>
      <c r="S20" s="38"/>
      <c r="T20" s="38"/>
    </row>
    <row r="21" spans="1:20" s="59" customFormat="1" ht="13.5" customHeight="1">
      <c r="A21" s="83"/>
      <c r="B21" s="486"/>
      <c r="C21" s="95" t="s">
        <v>35</v>
      </c>
      <c r="D21" s="42"/>
      <c r="E21" s="30"/>
      <c r="F21" s="38"/>
      <c r="G21" s="30"/>
      <c r="H21" s="30"/>
      <c r="I21" s="30"/>
      <c r="J21" s="39"/>
      <c r="K21" s="38"/>
      <c r="L21" s="38"/>
      <c r="M21" s="38"/>
      <c r="N21" s="38"/>
      <c r="O21" s="38"/>
      <c r="P21" s="38"/>
      <c r="Q21" s="38"/>
      <c r="R21" s="38"/>
      <c r="S21" s="38"/>
      <c r="T21" s="38"/>
    </row>
    <row r="22" spans="1:20" s="59" customFormat="1" ht="13.5" customHeight="1">
      <c r="A22" s="83"/>
      <c r="B22" s="485"/>
      <c r="C22" s="94" t="s">
        <v>33</v>
      </c>
      <c r="D22" s="35"/>
      <c r="E22" s="36"/>
      <c r="F22" s="36"/>
      <c r="G22" s="36"/>
      <c r="H22" s="36"/>
      <c r="I22" s="36"/>
      <c r="J22" s="36"/>
      <c r="K22" s="36"/>
      <c r="L22" s="36"/>
      <c r="M22" s="36"/>
      <c r="N22" s="36"/>
      <c r="O22" s="36"/>
      <c r="P22" s="36"/>
      <c r="Q22" s="36"/>
      <c r="R22" s="36"/>
      <c r="S22" s="36"/>
      <c r="T22" s="36"/>
    </row>
    <row r="23" spans="1:20" s="59" customFormat="1" ht="13.5" customHeight="1">
      <c r="A23" s="83"/>
      <c r="B23" s="486"/>
      <c r="C23" s="72" t="s">
        <v>34</v>
      </c>
      <c r="D23" s="42"/>
      <c r="E23" s="30"/>
      <c r="F23" s="38"/>
      <c r="G23" s="30"/>
      <c r="H23" s="30"/>
      <c r="I23" s="30"/>
      <c r="J23" s="39"/>
      <c r="K23" s="38"/>
      <c r="L23" s="38"/>
      <c r="M23" s="38"/>
      <c r="N23" s="38"/>
      <c r="O23" s="38"/>
      <c r="P23" s="38"/>
      <c r="Q23" s="38"/>
      <c r="R23" s="38"/>
      <c r="S23" s="38"/>
      <c r="T23" s="38"/>
    </row>
    <row r="24" spans="1:20" s="59" customFormat="1" ht="13.5" customHeight="1">
      <c r="A24" s="83"/>
      <c r="B24" s="495"/>
      <c r="C24" s="95" t="s">
        <v>35</v>
      </c>
      <c r="D24" s="42"/>
      <c r="E24" s="30"/>
      <c r="F24" s="38"/>
      <c r="G24" s="30"/>
      <c r="H24" s="30"/>
      <c r="I24" s="30"/>
      <c r="J24" s="39"/>
      <c r="K24" s="38"/>
      <c r="L24" s="38"/>
      <c r="M24" s="38"/>
      <c r="N24" s="38"/>
      <c r="O24" s="38"/>
      <c r="P24" s="38"/>
      <c r="Q24" s="38"/>
      <c r="R24" s="38"/>
      <c r="S24" s="38"/>
      <c r="T24" s="38"/>
    </row>
    <row r="25" spans="1:20" s="59" customFormat="1" ht="13.5" customHeight="1">
      <c r="A25" s="83"/>
      <c r="B25" s="526"/>
      <c r="C25" s="94" t="s">
        <v>33</v>
      </c>
      <c r="D25" s="35"/>
      <c r="E25" s="36"/>
      <c r="F25" s="36"/>
      <c r="G25" s="36"/>
      <c r="H25" s="36"/>
      <c r="I25" s="36"/>
      <c r="J25" s="36"/>
      <c r="K25" s="36"/>
      <c r="L25" s="36"/>
      <c r="M25" s="36"/>
      <c r="N25" s="36"/>
      <c r="O25" s="36"/>
      <c r="P25" s="36"/>
      <c r="Q25" s="36"/>
      <c r="R25" s="36"/>
      <c r="S25" s="36"/>
      <c r="T25" s="36"/>
    </row>
    <row r="26" spans="1:20" s="59" customFormat="1" ht="13.5" customHeight="1">
      <c r="A26" s="83"/>
      <c r="B26" s="526"/>
      <c r="C26" s="72" t="s">
        <v>34</v>
      </c>
      <c r="D26" s="42"/>
      <c r="E26" s="30"/>
      <c r="F26" s="38"/>
      <c r="G26" s="30"/>
      <c r="H26" s="30"/>
      <c r="I26" s="30"/>
      <c r="J26" s="39"/>
      <c r="K26" s="38"/>
      <c r="L26" s="38"/>
      <c r="M26" s="38"/>
      <c r="N26" s="38"/>
      <c r="O26" s="38"/>
      <c r="P26" s="38"/>
      <c r="Q26" s="38"/>
      <c r="R26" s="38"/>
      <c r="S26" s="38"/>
      <c r="T26" s="41"/>
    </row>
    <row r="27" spans="1:20" s="59" customFormat="1" ht="13.5" customHeight="1">
      <c r="A27" s="83"/>
      <c r="B27" s="526"/>
      <c r="C27" s="95" t="s">
        <v>35</v>
      </c>
      <c r="D27" s="42"/>
      <c r="E27" s="30"/>
      <c r="F27" s="38"/>
      <c r="G27" s="30"/>
      <c r="H27" s="30"/>
      <c r="I27" s="30"/>
      <c r="J27" s="39"/>
      <c r="K27" s="38"/>
      <c r="L27" s="38"/>
      <c r="M27" s="38"/>
      <c r="N27" s="38"/>
      <c r="O27" s="38"/>
      <c r="P27" s="38"/>
      <c r="Q27" s="38"/>
      <c r="R27" s="38"/>
      <c r="S27" s="38"/>
      <c r="T27" s="41"/>
    </row>
    <row r="28" spans="1:20" s="59" customFormat="1" ht="13.5" customHeight="1">
      <c r="A28" s="83"/>
      <c r="B28" s="482"/>
      <c r="C28" s="94" t="s">
        <v>33</v>
      </c>
      <c r="D28" s="35"/>
      <c r="E28" s="36"/>
      <c r="F28" s="36"/>
      <c r="G28" s="36"/>
      <c r="H28" s="36"/>
      <c r="I28" s="36"/>
      <c r="J28" s="36"/>
      <c r="K28" s="36"/>
      <c r="L28" s="36"/>
      <c r="M28" s="36"/>
      <c r="N28" s="36"/>
      <c r="O28" s="36"/>
      <c r="P28" s="36"/>
      <c r="Q28" s="36"/>
      <c r="R28" s="36"/>
      <c r="S28" s="36"/>
      <c r="T28" s="36"/>
    </row>
    <row r="29" spans="1:21" s="59" customFormat="1" ht="13.5" customHeight="1">
      <c r="A29" s="83"/>
      <c r="B29" s="483"/>
      <c r="C29" s="72" t="s">
        <v>34</v>
      </c>
      <c r="D29" s="42"/>
      <c r="E29" s="30"/>
      <c r="F29" s="38"/>
      <c r="G29" s="30"/>
      <c r="H29" s="30"/>
      <c r="I29" s="30"/>
      <c r="J29" s="39"/>
      <c r="K29" s="38"/>
      <c r="L29" s="38"/>
      <c r="M29" s="38"/>
      <c r="N29" s="38"/>
      <c r="O29" s="38"/>
      <c r="P29" s="38"/>
      <c r="Q29" s="38"/>
      <c r="R29" s="38"/>
      <c r="S29" s="38"/>
      <c r="T29" s="41"/>
      <c r="U29" s="60"/>
    </row>
    <row r="30" spans="1:21" s="59" customFormat="1" ht="13.5" customHeight="1">
      <c r="A30" s="83"/>
      <c r="B30" s="484"/>
      <c r="C30" s="95" t="s">
        <v>35</v>
      </c>
      <c r="D30" s="42"/>
      <c r="E30" s="30"/>
      <c r="F30" s="38"/>
      <c r="G30" s="30"/>
      <c r="H30" s="30"/>
      <c r="I30" s="30"/>
      <c r="J30" s="39"/>
      <c r="K30" s="38"/>
      <c r="L30" s="38"/>
      <c r="M30" s="38"/>
      <c r="N30" s="38"/>
      <c r="O30" s="38"/>
      <c r="P30" s="38"/>
      <c r="Q30" s="38"/>
      <c r="R30" s="38"/>
      <c r="S30" s="38"/>
      <c r="T30" s="41"/>
      <c r="U30" s="60"/>
    </row>
    <row r="31" spans="1:20" s="59" customFormat="1" ht="13.5" customHeight="1">
      <c r="A31" s="83"/>
      <c r="B31" s="485"/>
      <c r="C31" s="94" t="s">
        <v>33</v>
      </c>
      <c r="D31" s="35"/>
      <c r="E31" s="36"/>
      <c r="F31" s="36"/>
      <c r="G31" s="36"/>
      <c r="H31" s="36"/>
      <c r="I31" s="36"/>
      <c r="J31" s="36"/>
      <c r="K31" s="36"/>
      <c r="L31" s="36"/>
      <c r="M31" s="36"/>
      <c r="N31" s="36"/>
      <c r="O31" s="36"/>
      <c r="P31" s="36"/>
      <c r="Q31" s="36"/>
      <c r="R31" s="36"/>
      <c r="S31" s="36"/>
      <c r="T31" s="36"/>
    </row>
    <row r="32" spans="1:21" s="59" customFormat="1" ht="13.5" customHeight="1">
      <c r="A32" s="83"/>
      <c r="B32" s="486"/>
      <c r="C32" s="72" t="s">
        <v>34</v>
      </c>
      <c r="D32" s="42"/>
      <c r="E32" s="30"/>
      <c r="F32" s="30"/>
      <c r="G32" s="30"/>
      <c r="H32" s="30"/>
      <c r="I32" s="30"/>
      <c r="J32" s="30"/>
      <c r="K32" s="30"/>
      <c r="L32" s="30"/>
      <c r="M32" s="30"/>
      <c r="N32" s="30"/>
      <c r="O32" s="30"/>
      <c r="P32" s="30"/>
      <c r="Q32" s="30"/>
      <c r="R32" s="30"/>
      <c r="S32" s="30"/>
      <c r="T32" s="30"/>
      <c r="U32" s="60"/>
    </row>
    <row r="33" spans="1:21" s="59" customFormat="1" ht="13.5" customHeight="1">
      <c r="A33" s="83"/>
      <c r="B33" s="495"/>
      <c r="C33" s="95" t="s">
        <v>35</v>
      </c>
      <c r="D33" s="42"/>
      <c r="E33" s="30"/>
      <c r="F33" s="30"/>
      <c r="G33" s="30"/>
      <c r="H33" s="30"/>
      <c r="I33" s="30"/>
      <c r="J33" s="30"/>
      <c r="K33" s="30"/>
      <c r="L33" s="30"/>
      <c r="M33" s="30"/>
      <c r="N33" s="30"/>
      <c r="O33" s="30"/>
      <c r="P33" s="30"/>
      <c r="Q33" s="30"/>
      <c r="R33" s="30"/>
      <c r="S33" s="30"/>
      <c r="T33" s="30"/>
      <c r="U33" s="60"/>
    </row>
    <row r="34" spans="1:20" s="54" customFormat="1" ht="13.5" customHeight="1">
      <c r="A34" s="83"/>
      <c r="B34" s="485"/>
      <c r="C34" s="94" t="s">
        <v>33</v>
      </c>
      <c r="D34" s="35"/>
      <c r="E34" s="36"/>
      <c r="F34" s="36"/>
      <c r="G34" s="36"/>
      <c r="H34" s="36"/>
      <c r="I34" s="36"/>
      <c r="J34" s="36"/>
      <c r="K34" s="36"/>
      <c r="L34" s="36"/>
      <c r="M34" s="36"/>
      <c r="N34" s="36"/>
      <c r="O34" s="36"/>
      <c r="P34" s="36"/>
      <c r="Q34" s="36"/>
      <c r="R34" s="36"/>
      <c r="S34" s="36"/>
      <c r="T34" s="36"/>
    </row>
    <row r="35" spans="1:20" s="54" customFormat="1" ht="13.5" customHeight="1">
      <c r="A35" s="83"/>
      <c r="B35" s="486"/>
      <c r="C35" s="72" t="s">
        <v>34</v>
      </c>
      <c r="D35" s="42"/>
      <c r="E35" s="30"/>
      <c r="F35" s="39"/>
      <c r="G35" s="38"/>
      <c r="H35" s="38"/>
      <c r="I35" s="38"/>
      <c r="J35" s="38"/>
      <c r="K35" s="38"/>
      <c r="L35" s="38"/>
      <c r="M35" s="38"/>
      <c r="N35" s="38"/>
      <c r="O35" s="38"/>
      <c r="P35" s="39"/>
      <c r="Q35" s="39"/>
      <c r="R35" s="39"/>
      <c r="S35" s="39"/>
      <c r="T35" s="30"/>
    </row>
    <row r="36" spans="1:20" s="54" customFormat="1" ht="13.5" customHeight="1">
      <c r="A36" s="83"/>
      <c r="B36" s="495"/>
      <c r="C36" s="95" t="s">
        <v>35</v>
      </c>
      <c r="D36" s="42"/>
      <c r="E36" s="30"/>
      <c r="F36" s="39"/>
      <c r="G36" s="38"/>
      <c r="H36" s="38"/>
      <c r="I36" s="38"/>
      <c r="J36" s="38"/>
      <c r="K36" s="38"/>
      <c r="L36" s="38"/>
      <c r="M36" s="38"/>
      <c r="N36" s="38"/>
      <c r="O36" s="38"/>
      <c r="P36" s="39"/>
      <c r="Q36" s="39"/>
      <c r="R36" s="39"/>
      <c r="S36" s="39"/>
      <c r="T36" s="30"/>
    </row>
    <row r="37" spans="1:20" s="54" customFormat="1" ht="13.5" customHeight="1">
      <c r="A37" s="83"/>
      <c r="B37" s="486"/>
      <c r="C37" s="94" t="s">
        <v>33</v>
      </c>
      <c r="D37" s="35"/>
      <c r="E37" s="36"/>
      <c r="F37" s="36"/>
      <c r="G37" s="36"/>
      <c r="H37" s="36"/>
      <c r="I37" s="36"/>
      <c r="J37" s="36"/>
      <c r="K37" s="36"/>
      <c r="L37" s="36"/>
      <c r="M37" s="36"/>
      <c r="N37" s="36"/>
      <c r="O37" s="36"/>
      <c r="P37" s="36"/>
      <c r="Q37" s="36"/>
      <c r="R37" s="36"/>
      <c r="S37" s="36"/>
      <c r="T37" s="36"/>
    </row>
    <row r="38" spans="1:20" s="54" customFormat="1" ht="13.5" customHeight="1">
      <c r="A38" s="83"/>
      <c r="B38" s="486"/>
      <c r="C38" s="72" t="s">
        <v>34</v>
      </c>
      <c r="D38" s="16"/>
      <c r="E38" s="6"/>
      <c r="F38" s="6"/>
      <c r="G38" s="6"/>
      <c r="H38" s="6"/>
      <c r="I38" s="6"/>
      <c r="J38" s="6"/>
      <c r="K38" s="6"/>
      <c r="L38" s="6"/>
      <c r="M38" s="6"/>
      <c r="N38" s="6"/>
      <c r="O38" s="6"/>
      <c r="P38" s="6"/>
      <c r="Q38" s="6"/>
      <c r="R38" s="6"/>
      <c r="S38" s="6"/>
      <c r="T38" s="30"/>
    </row>
    <row r="39" spans="1:20" s="54" customFormat="1" ht="13.5" customHeight="1">
      <c r="A39" s="83"/>
      <c r="B39" s="486"/>
      <c r="C39" s="95" t="s">
        <v>35</v>
      </c>
      <c r="D39" s="16"/>
      <c r="E39" s="6"/>
      <c r="F39" s="6"/>
      <c r="G39" s="6"/>
      <c r="H39" s="6"/>
      <c r="I39" s="6"/>
      <c r="J39" s="6"/>
      <c r="K39" s="6"/>
      <c r="L39" s="6"/>
      <c r="M39" s="6"/>
      <c r="N39" s="6"/>
      <c r="O39" s="6"/>
      <c r="P39" s="6"/>
      <c r="Q39" s="6"/>
      <c r="R39" s="6"/>
      <c r="S39" s="6"/>
      <c r="T39" s="30"/>
    </row>
    <row r="40" spans="1:20" s="54" customFormat="1" ht="13.5" customHeight="1">
      <c r="A40" s="83"/>
      <c r="B40" s="485"/>
      <c r="C40" s="94" t="s">
        <v>33</v>
      </c>
      <c r="D40" s="35"/>
      <c r="E40" s="36"/>
      <c r="F40" s="36"/>
      <c r="G40" s="36"/>
      <c r="H40" s="36"/>
      <c r="I40" s="36"/>
      <c r="J40" s="36"/>
      <c r="K40" s="36"/>
      <c r="L40" s="36"/>
      <c r="M40" s="36"/>
      <c r="N40" s="36"/>
      <c r="O40" s="36"/>
      <c r="P40" s="36"/>
      <c r="Q40" s="36"/>
      <c r="R40" s="36"/>
      <c r="S40" s="36"/>
      <c r="T40" s="36"/>
    </row>
    <row r="41" spans="1:20" s="54" customFormat="1" ht="13.5" customHeight="1">
      <c r="A41" s="83"/>
      <c r="B41" s="486"/>
      <c r="C41" s="72" t="s">
        <v>34</v>
      </c>
      <c r="D41" s="16"/>
      <c r="E41" s="6"/>
      <c r="F41" s="6"/>
      <c r="G41" s="6"/>
      <c r="H41" s="6"/>
      <c r="I41" s="6"/>
      <c r="J41" s="6"/>
      <c r="K41" s="6"/>
      <c r="L41" s="6"/>
      <c r="M41" s="6"/>
      <c r="N41" s="6"/>
      <c r="O41" s="6"/>
      <c r="P41" s="6"/>
      <c r="Q41" s="6"/>
      <c r="R41" s="6"/>
      <c r="S41" s="6"/>
      <c r="T41" s="30"/>
    </row>
    <row r="42" spans="1:20" s="54" customFormat="1" ht="13.5" customHeight="1">
      <c r="A42" s="83"/>
      <c r="B42" s="495"/>
      <c r="C42" s="95" t="s">
        <v>35</v>
      </c>
      <c r="D42" s="16"/>
      <c r="E42" s="6"/>
      <c r="F42" s="6"/>
      <c r="G42" s="6"/>
      <c r="H42" s="6"/>
      <c r="I42" s="6"/>
      <c r="J42" s="6"/>
      <c r="K42" s="6"/>
      <c r="L42" s="6"/>
      <c r="M42" s="6"/>
      <c r="N42" s="6"/>
      <c r="O42" s="6"/>
      <c r="P42" s="6"/>
      <c r="Q42" s="6"/>
      <c r="R42" s="6"/>
      <c r="S42" s="6"/>
      <c r="T42" s="30"/>
    </row>
    <row r="43" spans="1:20" s="59" customFormat="1" ht="13.5" customHeight="1">
      <c r="A43" s="83"/>
      <c r="B43" s="485"/>
      <c r="C43" s="94" t="s">
        <v>33</v>
      </c>
      <c r="D43" s="35"/>
      <c r="E43" s="36"/>
      <c r="F43" s="36"/>
      <c r="G43" s="36"/>
      <c r="H43" s="36"/>
      <c r="I43" s="36"/>
      <c r="J43" s="36"/>
      <c r="K43" s="36"/>
      <c r="L43" s="36"/>
      <c r="M43" s="36"/>
      <c r="N43" s="36"/>
      <c r="O43" s="36"/>
      <c r="P43" s="36"/>
      <c r="Q43" s="36"/>
      <c r="R43" s="36"/>
      <c r="S43" s="36"/>
      <c r="T43" s="36"/>
    </row>
    <row r="44" spans="1:20" s="59" customFormat="1" ht="13.5" customHeight="1">
      <c r="A44" s="83"/>
      <c r="B44" s="486"/>
      <c r="C44" s="72" t="s">
        <v>34</v>
      </c>
      <c r="D44" s="16"/>
      <c r="E44" s="6"/>
      <c r="F44" s="6"/>
      <c r="G44" s="6"/>
      <c r="H44" s="6"/>
      <c r="I44" s="6"/>
      <c r="J44" s="6"/>
      <c r="K44" s="6"/>
      <c r="L44" s="6"/>
      <c r="M44" s="6"/>
      <c r="N44" s="6"/>
      <c r="O44" s="6"/>
      <c r="P44" s="6"/>
      <c r="Q44" s="6"/>
      <c r="R44" s="6"/>
      <c r="S44" s="6"/>
      <c r="T44" s="6"/>
    </row>
    <row r="45" spans="1:20" s="59" customFormat="1" ht="13.5" customHeight="1">
      <c r="A45" s="83"/>
      <c r="B45" s="495"/>
      <c r="C45" s="95" t="s">
        <v>35</v>
      </c>
      <c r="D45" s="16"/>
      <c r="E45" s="6"/>
      <c r="F45" s="6"/>
      <c r="G45" s="6"/>
      <c r="H45" s="6"/>
      <c r="I45" s="6"/>
      <c r="J45" s="6"/>
      <c r="K45" s="6"/>
      <c r="L45" s="6"/>
      <c r="M45" s="6"/>
      <c r="N45" s="6"/>
      <c r="O45" s="6"/>
      <c r="P45" s="6"/>
      <c r="Q45" s="6"/>
      <c r="R45" s="6"/>
      <c r="S45" s="6"/>
      <c r="T45" s="6"/>
    </row>
    <row r="46" spans="1:20" s="59" customFormat="1" ht="13.5" customHeight="1">
      <c r="A46" s="83"/>
      <c r="B46" s="482"/>
      <c r="C46" s="94" t="s">
        <v>33</v>
      </c>
      <c r="D46" s="35"/>
      <c r="E46" s="36"/>
      <c r="F46" s="36"/>
      <c r="G46" s="36"/>
      <c r="H46" s="36"/>
      <c r="I46" s="36"/>
      <c r="J46" s="36"/>
      <c r="K46" s="36"/>
      <c r="L46" s="36"/>
      <c r="M46" s="36"/>
      <c r="N46" s="36"/>
      <c r="O46" s="36"/>
      <c r="P46" s="36"/>
      <c r="Q46" s="36"/>
      <c r="R46" s="36"/>
      <c r="S46" s="36"/>
      <c r="T46" s="36"/>
    </row>
    <row r="47" spans="1:20" s="59" customFormat="1" ht="13.5" customHeight="1">
      <c r="A47" s="83"/>
      <c r="B47" s="483"/>
      <c r="C47" s="72" t="s">
        <v>34</v>
      </c>
      <c r="D47" s="16"/>
      <c r="E47" s="6"/>
      <c r="F47" s="6"/>
      <c r="G47" s="6"/>
      <c r="H47" s="6"/>
      <c r="I47" s="6"/>
      <c r="J47" s="6"/>
      <c r="K47" s="6"/>
      <c r="L47" s="6"/>
      <c r="M47" s="6"/>
      <c r="N47" s="6"/>
      <c r="O47" s="6"/>
      <c r="P47" s="6"/>
      <c r="Q47" s="6"/>
      <c r="R47" s="6"/>
      <c r="S47" s="6"/>
      <c r="T47" s="6"/>
    </row>
    <row r="48" spans="1:20" s="59" customFormat="1" ht="13.5" customHeight="1">
      <c r="A48" s="83"/>
      <c r="B48" s="484"/>
      <c r="C48" s="72" t="s">
        <v>35</v>
      </c>
      <c r="D48" s="16"/>
      <c r="E48" s="6"/>
      <c r="F48" s="6"/>
      <c r="G48" s="6"/>
      <c r="H48" s="6"/>
      <c r="I48" s="6"/>
      <c r="J48" s="6"/>
      <c r="K48" s="6"/>
      <c r="L48" s="6"/>
      <c r="M48" s="6"/>
      <c r="N48" s="6"/>
      <c r="O48" s="6"/>
      <c r="P48" s="6"/>
      <c r="Q48" s="6"/>
      <c r="R48" s="6"/>
      <c r="S48" s="6"/>
      <c r="T48" s="6"/>
    </row>
    <row r="51" spans="1:20" ht="15.75">
      <c r="A51" s="577" t="e">
        <f>"- "&amp;#REF!&amp;" -"</f>
        <v>#REF!</v>
      </c>
      <c r="B51" s="577"/>
      <c r="C51" s="577"/>
      <c r="D51" s="577"/>
      <c r="E51" s="577"/>
      <c r="F51" s="577"/>
      <c r="G51" s="577"/>
      <c r="H51" s="577"/>
      <c r="I51" s="577"/>
      <c r="J51" s="577"/>
      <c r="K51" s="577" t="e">
        <f>"- "&amp;#REF!&amp;" -"</f>
        <v>#REF!</v>
      </c>
      <c r="L51" s="577"/>
      <c r="M51" s="577"/>
      <c r="N51" s="577"/>
      <c r="O51" s="577"/>
      <c r="P51" s="577"/>
      <c r="Q51" s="577"/>
      <c r="R51" s="577"/>
      <c r="S51" s="577"/>
      <c r="T51" s="577"/>
    </row>
  </sheetData>
  <sheetProtection/>
  <mergeCells count="28">
    <mergeCell ref="B25:B27"/>
    <mergeCell ref="B13:B15"/>
    <mergeCell ref="B16:B18"/>
    <mergeCell ref="B19:B21"/>
    <mergeCell ref="B22:B24"/>
    <mergeCell ref="G5:G6"/>
    <mergeCell ref="A5:C6"/>
    <mergeCell ref="B7:B9"/>
    <mergeCell ref="B10:B12"/>
    <mergeCell ref="Q5:T5"/>
    <mergeCell ref="C3:I3"/>
    <mergeCell ref="L3:S3"/>
    <mergeCell ref="A1:J1"/>
    <mergeCell ref="K1:T1"/>
    <mergeCell ref="K5:P5"/>
    <mergeCell ref="D5:D6"/>
    <mergeCell ref="H5:J5"/>
    <mergeCell ref="E5:E6"/>
    <mergeCell ref="F5:F6"/>
    <mergeCell ref="K51:T51"/>
    <mergeCell ref="B40:B42"/>
    <mergeCell ref="B43:B45"/>
    <mergeCell ref="B46:B48"/>
    <mergeCell ref="A51:J51"/>
    <mergeCell ref="B28:B30"/>
    <mergeCell ref="B31:B33"/>
    <mergeCell ref="B34:B36"/>
    <mergeCell ref="B37:B39"/>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AS51"/>
  <sheetViews>
    <sheetView zoomScalePageLayoutView="0" workbookViewId="0" topLeftCell="A1">
      <selection activeCell="H6" sqref="H6:T6"/>
    </sheetView>
  </sheetViews>
  <sheetFormatPr defaultColWidth="9.00390625" defaultRowHeight="16.5"/>
  <cols>
    <col min="1" max="1" width="6.50390625" style="58" customWidth="1"/>
    <col min="2" max="2" width="9.625" style="58" customWidth="1"/>
    <col min="3" max="3" width="8.375" style="58" customWidth="1"/>
    <col min="4" max="4" width="10.625" style="56" customWidth="1"/>
    <col min="5" max="5" width="9.75390625" style="56" customWidth="1"/>
    <col min="6" max="6" width="11.50390625" style="56" customWidth="1"/>
    <col min="7" max="7" width="11.25390625" style="56" customWidth="1"/>
    <col min="8" max="8" width="8.25390625" style="56" customWidth="1"/>
    <col min="9" max="9" width="8.00390625" style="56" customWidth="1"/>
    <col min="10" max="10" width="8.375" style="56" customWidth="1"/>
    <col min="11" max="17" width="8.75390625" style="56" customWidth="1"/>
    <col min="18" max="18" width="9.875" style="56" customWidth="1"/>
    <col min="19" max="19" width="8.75390625" style="56" customWidth="1"/>
    <col min="20" max="20" width="10.875" style="56" customWidth="1"/>
    <col min="21" max="16384" width="9.00390625" style="56" customWidth="1"/>
  </cols>
  <sheetData>
    <row r="1" spans="1:20" s="62" customFormat="1" ht="21.75" customHeight="1">
      <c r="A1" s="501" t="s">
        <v>22</v>
      </c>
      <c r="B1" s="501"/>
      <c r="C1" s="501"/>
      <c r="D1" s="501"/>
      <c r="E1" s="501"/>
      <c r="F1" s="501"/>
      <c r="G1" s="501"/>
      <c r="H1" s="501"/>
      <c r="I1" s="501"/>
      <c r="J1" s="501"/>
      <c r="K1" s="578" t="s">
        <v>21</v>
      </c>
      <c r="L1" s="578"/>
      <c r="M1" s="578"/>
      <c r="N1" s="578"/>
      <c r="O1" s="578"/>
      <c r="P1" s="578"/>
      <c r="Q1" s="578"/>
      <c r="R1" s="578"/>
      <c r="S1" s="578"/>
      <c r="T1" s="578"/>
    </row>
    <row r="2" spans="1:20" ht="9" customHeight="1">
      <c r="A2" s="5"/>
      <c r="B2" s="1"/>
      <c r="C2" s="1"/>
      <c r="D2" s="1"/>
      <c r="E2" s="1"/>
      <c r="F2" s="1"/>
      <c r="G2" s="5"/>
      <c r="H2" s="5"/>
      <c r="I2" s="5"/>
      <c r="J2" s="5"/>
      <c r="K2" s="11"/>
      <c r="L2" s="34"/>
      <c r="M2" s="1"/>
      <c r="N2" s="1"/>
      <c r="O2" s="1"/>
      <c r="P2" s="1"/>
      <c r="Q2" s="1"/>
      <c r="R2" s="1"/>
      <c r="S2" s="1"/>
      <c r="T2" s="1"/>
    </row>
    <row r="3" spans="1:20" s="61" customFormat="1" ht="15" customHeight="1">
      <c r="A3" s="2"/>
      <c r="B3" s="9"/>
      <c r="C3" s="471" t="s">
        <v>23</v>
      </c>
      <c r="D3" s="471"/>
      <c r="E3" s="471"/>
      <c r="F3" s="471"/>
      <c r="G3" s="471"/>
      <c r="H3" s="471"/>
      <c r="I3" s="471"/>
      <c r="J3" s="3" t="s">
        <v>24</v>
      </c>
      <c r="K3" s="40"/>
      <c r="L3" s="471" t="s">
        <v>36</v>
      </c>
      <c r="M3" s="471"/>
      <c r="N3" s="471"/>
      <c r="O3" s="471"/>
      <c r="P3" s="471"/>
      <c r="Q3" s="471"/>
      <c r="R3" s="471"/>
      <c r="S3" s="471"/>
      <c r="T3" s="75" t="s">
        <v>25</v>
      </c>
    </row>
    <row r="4" spans="1:20" s="17" customFormat="1" ht="4.5" customHeight="1">
      <c r="A4" s="10"/>
      <c r="B4" s="10"/>
      <c r="C4" s="10"/>
      <c r="D4" s="10"/>
      <c r="E4" s="10"/>
      <c r="F4" s="10"/>
      <c r="G4" s="10"/>
      <c r="H4" s="10"/>
      <c r="I4" s="10"/>
      <c r="J4" s="10"/>
      <c r="K4" s="10"/>
      <c r="L4" s="10"/>
      <c r="M4" s="10"/>
      <c r="N4" s="10"/>
      <c r="O4" s="10"/>
      <c r="P4" s="10"/>
      <c r="Q4" s="10"/>
      <c r="R4" s="10"/>
      <c r="S4" s="10"/>
      <c r="T4" s="10"/>
    </row>
    <row r="5" spans="1:20" s="57" customFormat="1" ht="30" customHeight="1">
      <c r="A5" s="582"/>
      <c r="B5" s="582"/>
      <c r="C5" s="583"/>
      <c r="D5" s="482" t="s">
        <v>26</v>
      </c>
      <c r="E5" s="482" t="s">
        <v>27</v>
      </c>
      <c r="F5" s="482" t="s">
        <v>28</v>
      </c>
      <c r="G5" s="482" t="s">
        <v>29</v>
      </c>
      <c r="H5" s="507" t="s">
        <v>30</v>
      </c>
      <c r="I5" s="505"/>
      <c r="J5" s="505"/>
      <c r="K5" s="505" t="s">
        <v>31</v>
      </c>
      <c r="L5" s="505"/>
      <c r="M5" s="505"/>
      <c r="N5" s="505"/>
      <c r="O5" s="505"/>
      <c r="P5" s="506"/>
      <c r="Q5" s="507" t="s">
        <v>32</v>
      </c>
      <c r="R5" s="505"/>
      <c r="S5" s="505"/>
      <c r="T5" s="505"/>
    </row>
    <row r="6" spans="1:20" s="57" customFormat="1" ht="60.75" customHeight="1">
      <c r="A6" s="584"/>
      <c r="B6" s="584"/>
      <c r="C6" s="585"/>
      <c r="D6" s="579"/>
      <c r="E6" s="579"/>
      <c r="F6" s="580"/>
      <c r="G6" s="581"/>
      <c r="H6" s="71" t="s">
        <v>76</v>
      </c>
      <c r="I6" s="71" t="s">
        <v>77</v>
      </c>
      <c r="J6" s="71" t="s">
        <v>78</v>
      </c>
      <c r="K6" s="33" t="s">
        <v>79</v>
      </c>
      <c r="L6" s="33" t="s">
        <v>80</v>
      </c>
      <c r="M6" s="71" t="s">
        <v>81</v>
      </c>
      <c r="N6" s="71" t="s">
        <v>82</v>
      </c>
      <c r="O6" s="71" t="s">
        <v>83</v>
      </c>
      <c r="P6" s="71" t="s">
        <v>84</v>
      </c>
      <c r="Q6" s="69" t="s">
        <v>85</v>
      </c>
      <c r="R6" s="68" t="s">
        <v>86</v>
      </c>
      <c r="S6" s="68" t="s">
        <v>87</v>
      </c>
      <c r="T6" s="70" t="s">
        <v>88</v>
      </c>
    </row>
    <row r="7" spans="1:45" s="59" customFormat="1" ht="13.5" customHeight="1">
      <c r="A7" s="96"/>
      <c r="B7" s="482"/>
      <c r="C7" s="94" t="s">
        <v>33</v>
      </c>
      <c r="D7" s="35"/>
      <c r="E7" s="36"/>
      <c r="F7" s="36"/>
      <c r="G7" s="36"/>
      <c r="H7" s="36"/>
      <c r="I7" s="36"/>
      <c r="J7" s="36"/>
      <c r="K7" s="36"/>
      <c r="L7" s="36"/>
      <c r="M7" s="36"/>
      <c r="N7" s="36"/>
      <c r="O7" s="36"/>
      <c r="P7" s="36"/>
      <c r="Q7" s="36"/>
      <c r="R7" s="36"/>
      <c r="S7" s="36"/>
      <c r="T7" s="36"/>
      <c r="U7" s="15"/>
      <c r="V7" s="15"/>
      <c r="W7" s="15"/>
      <c r="X7" s="15"/>
      <c r="Y7" s="15"/>
      <c r="Z7" s="15"/>
      <c r="AA7" s="15"/>
      <c r="AB7" s="15"/>
      <c r="AC7" s="15"/>
      <c r="AD7" s="15"/>
      <c r="AE7" s="15"/>
      <c r="AF7" s="15"/>
      <c r="AG7" s="15"/>
      <c r="AH7" s="15"/>
      <c r="AI7" s="15"/>
      <c r="AJ7" s="15"/>
      <c r="AK7" s="15"/>
      <c r="AL7" s="15"/>
      <c r="AM7" s="15"/>
      <c r="AN7" s="15"/>
      <c r="AO7" s="15"/>
      <c r="AP7" s="15"/>
      <c r="AQ7" s="15"/>
      <c r="AR7" s="15"/>
      <c r="AS7" s="15"/>
    </row>
    <row r="8" spans="1:45" s="59" customFormat="1" ht="13.5" customHeight="1">
      <c r="A8" s="83"/>
      <c r="B8" s="483"/>
      <c r="C8" s="72" t="s">
        <v>34</v>
      </c>
      <c r="D8" s="16"/>
      <c r="E8" s="6"/>
      <c r="F8" s="6"/>
      <c r="G8" s="6"/>
      <c r="H8" s="6"/>
      <c r="I8" s="6"/>
      <c r="J8" s="6"/>
      <c r="K8" s="6"/>
      <c r="L8" s="6"/>
      <c r="M8" s="6"/>
      <c r="N8" s="6"/>
      <c r="O8" s="6"/>
      <c r="P8" s="6"/>
      <c r="Q8" s="6"/>
      <c r="R8" s="6"/>
      <c r="S8" s="6"/>
      <c r="T8" s="6"/>
      <c r="U8" s="15"/>
      <c r="V8" s="15"/>
      <c r="W8" s="15"/>
      <c r="X8" s="15"/>
      <c r="Y8" s="15"/>
      <c r="Z8" s="15"/>
      <c r="AA8" s="15"/>
      <c r="AB8" s="15"/>
      <c r="AC8" s="15"/>
      <c r="AD8" s="15"/>
      <c r="AE8" s="15"/>
      <c r="AF8" s="15"/>
      <c r="AG8" s="15"/>
      <c r="AH8" s="15"/>
      <c r="AI8" s="15"/>
      <c r="AJ8" s="15"/>
      <c r="AK8" s="15"/>
      <c r="AL8" s="15"/>
      <c r="AM8" s="15"/>
      <c r="AN8" s="15"/>
      <c r="AO8" s="15"/>
      <c r="AP8" s="15"/>
      <c r="AQ8" s="15"/>
      <c r="AR8" s="15"/>
      <c r="AS8" s="15"/>
    </row>
    <row r="9" spans="1:45" s="59" customFormat="1" ht="13.5" customHeight="1">
      <c r="A9" s="83"/>
      <c r="B9" s="484"/>
      <c r="C9" s="95" t="s">
        <v>35</v>
      </c>
      <c r="D9" s="16"/>
      <c r="E9" s="6"/>
      <c r="F9" s="6"/>
      <c r="G9" s="6"/>
      <c r="H9" s="6"/>
      <c r="I9" s="6"/>
      <c r="J9" s="6"/>
      <c r="K9" s="6"/>
      <c r="L9" s="6"/>
      <c r="M9" s="6"/>
      <c r="N9" s="6"/>
      <c r="O9" s="6"/>
      <c r="P9" s="6"/>
      <c r="Q9" s="6"/>
      <c r="R9" s="6"/>
      <c r="S9" s="6"/>
      <c r="T9" s="6"/>
      <c r="U9" s="15"/>
      <c r="V9" s="15"/>
      <c r="W9" s="15"/>
      <c r="X9" s="15"/>
      <c r="Y9" s="15"/>
      <c r="Z9" s="15"/>
      <c r="AA9" s="15"/>
      <c r="AB9" s="15"/>
      <c r="AC9" s="15"/>
      <c r="AD9" s="15"/>
      <c r="AE9" s="15"/>
      <c r="AF9" s="15"/>
      <c r="AG9" s="15"/>
      <c r="AH9" s="15"/>
      <c r="AI9" s="15"/>
      <c r="AJ9" s="15"/>
      <c r="AK9" s="15"/>
      <c r="AL9" s="15"/>
      <c r="AM9" s="15"/>
      <c r="AN9" s="15"/>
      <c r="AO9" s="15"/>
      <c r="AP9" s="15"/>
      <c r="AQ9" s="15"/>
      <c r="AR9" s="15"/>
      <c r="AS9" s="15"/>
    </row>
    <row r="10" spans="1:20" s="59" customFormat="1" ht="13.5" customHeight="1">
      <c r="A10" s="83"/>
      <c r="B10" s="485"/>
      <c r="C10" s="94" t="s">
        <v>33</v>
      </c>
      <c r="D10" s="35"/>
      <c r="E10" s="36"/>
      <c r="F10" s="36"/>
      <c r="G10" s="36"/>
      <c r="H10" s="36"/>
      <c r="I10" s="36"/>
      <c r="J10" s="36"/>
      <c r="K10" s="36"/>
      <c r="L10" s="36"/>
      <c r="M10" s="36"/>
      <c r="N10" s="36"/>
      <c r="O10" s="36"/>
      <c r="P10" s="36"/>
      <c r="Q10" s="36"/>
      <c r="R10" s="36"/>
      <c r="S10" s="36"/>
      <c r="T10" s="36"/>
    </row>
    <row r="11" spans="1:20" s="59" customFormat="1" ht="13.5" customHeight="1">
      <c r="A11" s="83"/>
      <c r="B11" s="486"/>
      <c r="C11" s="72" t="s">
        <v>34</v>
      </c>
      <c r="D11" s="42"/>
      <c r="E11" s="30"/>
      <c r="F11" s="38"/>
      <c r="G11" s="30"/>
      <c r="H11" s="30"/>
      <c r="I11" s="30"/>
      <c r="J11" s="39"/>
      <c r="K11" s="38"/>
      <c r="L11" s="38"/>
      <c r="M11" s="38"/>
      <c r="N11" s="38"/>
      <c r="O11" s="38"/>
      <c r="P11" s="38"/>
      <c r="Q11" s="38"/>
      <c r="R11" s="38"/>
      <c r="S11" s="38"/>
      <c r="T11" s="38"/>
    </row>
    <row r="12" spans="1:20" s="59" customFormat="1" ht="13.5" customHeight="1">
      <c r="A12" s="83"/>
      <c r="B12" s="495"/>
      <c r="C12" s="95" t="s">
        <v>35</v>
      </c>
      <c r="D12" s="42"/>
      <c r="E12" s="30"/>
      <c r="F12" s="38"/>
      <c r="G12" s="30"/>
      <c r="H12" s="30"/>
      <c r="I12" s="30"/>
      <c r="J12" s="39"/>
      <c r="K12" s="38"/>
      <c r="L12" s="38"/>
      <c r="M12" s="38"/>
      <c r="N12" s="38"/>
      <c r="O12" s="38"/>
      <c r="P12" s="38"/>
      <c r="Q12" s="38"/>
      <c r="R12" s="38"/>
      <c r="S12" s="38"/>
      <c r="T12" s="38"/>
    </row>
    <row r="13" spans="1:20" s="59" customFormat="1" ht="13.5" customHeight="1">
      <c r="A13" s="83"/>
      <c r="B13" s="485"/>
      <c r="C13" s="94" t="s">
        <v>33</v>
      </c>
      <c r="D13" s="35"/>
      <c r="E13" s="36"/>
      <c r="F13" s="36"/>
      <c r="G13" s="36"/>
      <c r="H13" s="36"/>
      <c r="I13" s="36"/>
      <c r="J13" s="36"/>
      <c r="K13" s="36"/>
      <c r="L13" s="36"/>
      <c r="M13" s="36"/>
      <c r="N13" s="36"/>
      <c r="O13" s="36"/>
      <c r="P13" s="36"/>
      <c r="Q13" s="36"/>
      <c r="R13" s="36"/>
      <c r="S13" s="36"/>
      <c r="T13" s="36"/>
    </row>
    <row r="14" spans="1:20" s="59" customFormat="1" ht="13.5" customHeight="1">
      <c r="A14" s="83"/>
      <c r="B14" s="486"/>
      <c r="C14" s="72" t="s">
        <v>34</v>
      </c>
      <c r="D14" s="42"/>
      <c r="E14" s="30"/>
      <c r="F14" s="38"/>
      <c r="G14" s="30"/>
      <c r="H14" s="30"/>
      <c r="I14" s="30"/>
      <c r="J14" s="39"/>
      <c r="K14" s="38"/>
      <c r="L14" s="38"/>
      <c r="M14" s="38"/>
      <c r="N14" s="38"/>
      <c r="O14" s="38"/>
      <c r="P14" s="38"/>
      <c r="Q14" s="38"/>
      <c r="R14" s="38"/>
      <c r="S14" s="38"/>
      <c r="T14" s="41"/>
    </row>
    <row r="15" spans="1:20" s="59" customFormat="1" ht="13.5" customHeight="1">
      <c r="A15" s="83"/>
      <c r="B15" s="495"/>
      <c r="C15" s="95" t="s">
        <v>35</v>
      </c>
      <c r="D15" s="42"/>
      <c r="E15" s="30"/>
      <c r="F15" s="38"/>
      <c r="G15" s="30"/>
      <c r="H15" s="30"/>
      <c r="I15" s="30"/>
      <c r="J15" s="39"/>
      <c r="K15" s="38"/>
      <c r="L15" s="38"/>
      <c r="M15" s="38"/>
      <c r="N15" s="38"/>
      <c r="O15" s="38"/>
      <c r="P15" s="38"/>
      <c r="Q15" s="38"/>
      <c r="R15" s="38"/>
      <c r="S15" s="38"/>
      <c r="T15" s="41"/>
    </row>
    <row r="16" spans="1:20" s="59" customFormat="1" ht="13.5" customHeight="1">
      <c r="A16" s="83"/>
      <c r="B16" s="485"/>
      <c r="C16" s="94" t="s">
        <v>33</v>
      </c>
      <c r="D16" s="35"/>
      <c r="E16" s="36"/>
      <c r="F16" s="36"/>
      <c r="G16" s="36"/>
      <c r="H16" s="36"/>
      <c r="I16" s="36"/>
      <c r="J16" s="36"/>
      <c r="K16" s="36"/>
      <c r="L16" s="36"/>
      <c r="M16" s="36"/>
      <c r="N16" s="36"/>
      <c r="O16" s="36"/>
      <c r="P16" s="36"/>
      <c r="Q16" s="36"/>
      <c r="R16" s="36"/>
      <c r="S16" s="36"/>
      <c r="T16" s="36"/>
    </row>
    <row r="17" spans="1:20" s="59" customFormat="1" ht="13.5" customHeight="1">
      <c r="A17" s="83"/>
      <c r="B17" s="486"/>
      <c r="C17" s="72" t="s">
        <v>34</v>
      </c>
      <c r="D17" s="42"/>
      <c r="E17" s="30"/>
      <c r="F17" s="30"/>
      <c r="G17" s="30"/>
      <c r="H17" s="30"/>
      <c r="I17" s="30"/>
      <c r="J17" s="30"/>
      <c r="K17" s="30"/>
      <c r="L17" s="30"/>
      <c r="M17" s="30"/>
      <c r="N17" s="30"/>
      <c r="O17" s="30"/>
      <c r="P17" s="30"/>
      <c r="Q17" s="30"/>
      <c r="R17" s="30"/>
      <c r="S17" s="30"/>
      <c r="T17" s="30"/>
    </row>
    <row r="18" spans="1:20" s="59" customFormat="1" ht="13.5" customHeight="1">
      <c r="A18" s="83"/>
      <c r="B18" s="486"/>
      <c r="C18" s="95" t="s">
        <v>35</v>
      </c>
      <c r="D18" s="42"/>
      <c r="E18" s="30"/>
      <c r="F18" s="30"/>
      <c r="G18" s="30"/>
      <c r="H18" s="30"/>
      <c r="I18" s="30"/>
      <c r="J18" s="30"/>
      <c r="K18" s="30"/>
      <c r="L18" s="30"/>
      <c r="M18" s="30"/>
      <c r="N18" s="30"/>
      <c r="O18" s="30"/>
      <c r="P18" s="30"/>
      <c r="Q18" s="30"/>
      <c r="R18" s="30"/>
      <c r="S18" s="30"/>
      <c r="T18" s="30"/>
    </row>
    <row r="19" spans="1:20" s="59" customFormat="1" ht="13.5" customHeight="1">
      <c r="A19" s="83"/>
      <c r="B19" s="485"/>
      <c r="C19" s="94" t="s">
        <v>33</v>
      </c>
      <c r="D19" s="35"/>
      <c r="E19" s="36"/>
      <c r="F19" s="36"/>
      <c r="G19" s="36"/>
      <c r="H19" s="36"/>
      <c r="I19" s="36"/>
      <c r="J19" s="36"/>
      <c r="K19" s="36"/>
      <c r="L19" s="36"/>
      <c r="M19" s="36"/>
      <c r="N19" s="36"/>
      <c r="O19" s="36"/>
      <c r="P19" s="36"/>
      <c r="Q19" s="36"/>
      <c r="R19" s="36"/>
      <c r="S19" s="36"/>
      <c r="T19" s="36"/>
    </row>
    <row r="20" spans="1:20" s="59" customFormat="1" ht="13.5" customHeight="1">
      <c r="A20" s="83"/>
      <c r="B20" s="486"/>
      <c r="C20" s="72" t="s">
        <v>34</v>
      </c>
      <c r="D20" s="42"/>
      <c r="E20" s="30"/>
      <c r="F20" s="38"/>
      <c r="G20" s="30"/>
      <c r="H20" s="30"/>
      <c r="I20" s="30"/>
      <c r="J20" s="39"/>
      <c r="K20" s="38"/>
      <c r="L20" s="38"/>
      <c r="M20" s="38"/>
      <c r="N20" s="38"/>
      <c r="O20" s="38"/>
      <c r="P20" s="38"/>
      <c r="Q20" s="38"/>
      <c r="R20" s="38"/>
      <c r="S20" s="38"/>
      <c r="T20" s="38"/>
    </row>
    <row r="21" spans="1:20" s="59" customFormat="1" ht="13.5" customHeight="1">
      <c r="A21" s="83"/>
      <c r="B21" s="486"/>
      <c r="C21" s="95" t="s">
        <v>35</v>
      </c>
      <c r="D21" s="42"/>
      <c r="E21" s="30"/>
      <c r="F21" s="38"/>
      <c r="G21" s="30"/>
      <c r="H21" s="30"/>
      <c r="I21" s="30"/>
      <c r="J21" s="39"/>
      <c r="K21" s="38"/>
      <c r="L21" s="38"/>
      <c r="M21" s="38"/>
      <c r="N21" s="38"/>
      <c r="O21" s="38"/>
      <c r="P21" s="38"/>
      <c r="Q21" s="38"/>
      <c r="R21" s="38"/>
      <c r="S21" s="38"/>
      <c r="T21" s="38"/>
    </row>
    <row r="22" spans="1:20" s="59" customFormat="1" ht="13.5" customHeight="1">
      <c r="A22" s="83"/>
      <c r="B22" s="485"/>
      <c r="C22" s="94" t="s">
        <v>33</v>
      </c>
      <c r="D22" s="35"/>
      <c r="E22" s="36"/>
      <c r="F22" s="36"/>
      <c r="G22" s="36"/>
      <c r="H22" s="36"/>
      <c r="I22" s="36"/>
      <c r="J22" s="36"/>
      <c r="K22" s="36"/>
      <c r="L22" s="36"/>
      <c r="M22" s="36"/>
      <c r="N22" s="36"/>
      <c r="O22" s="36"/>
      <c r="P22" s="36"/>
      <c r="Q22" s="36"/>
      <c r="R22" s="36"/>
      <c r="S22" s="36"/>
      <c r="T22" s="36"/>
    </row>
    <row r="23" spans="1:20" s="59" customFormat="1" ht="13.5" customHeight="1">
      <c r="A23" s="83"/>
      <c r="B23" s="486"/>
      <c r="C23" s="72" t="s">
        <v>34</v>
      </c>
      <c r="D23" s="42"/>
      <c r="E23" s="30"/>
      <c r="F23" s="38"/>
      <c r="G23" s="30"/>
      <c r="H23" s="30"/>
      <c r="I23" s="30"/>
      <c r="J23" s="39"/>
      <c r="K23" s="38"/>
      <c r="L23" s="38"/>
      <c r="M23" s="38"/>
      <c r="N23" s="38"/>
      <c r="O23" s="38"/>
      <c r="P23" s="38"/>
      <c r="Q23" s="38"/>
      <c r="R23" s="38"/>
      <c r="S23" s="38"/>
      <c r="T23" s="38"/>
    </row>
    <row r="24" spans="1:20" s="59" customFormat="1" ht="13.5" customHeight="1">
      <c r="A24" s="83"/>
      <c r="B24" s="495"/>
      <c r="C24" s="95" t="s">
        <v>35</v>
      </c>
      <c r="D24" s="42"/>
      <c r="E24" s="30"/>
      <c r="F24" s="38"/>
      <c r="G24" s="30"/>
      <c r="H24" s="30"/>
      <c r="I24" s="30"/>
      <c r="J24" s="39"/>
      <c r="K24" s="38"/>
      <c r="L24" s="38"/>
      <c r="M24" s="38"/>
      <c r="N24" s="38"/>
      <c r="O24" s="38"/>
      <c r="P24" s="38"/>
      <c r="Q24" s="38"/>
      <c r="R24" s="38"/>
      <c r="S24" s="38"/>
      <c r="T24" s="38"/>
    </row>
    <row r="25" spans="1:20" s="59" customFormat="1" ht="13.5" customHeight="1">
      <c r="A25" s="83"/>
      <c r="B25" s="526"/>
      <c r="C25" s="94" t="s">
        <v>33</v>
      </c>
      <c r="D25" s="35"/>
      <c r="E25" s="36"/>
      <c r="F25" s="36"/>
      <c r="G25" s="36"/>
      <c r="H25" s="36"/>
      <c r="I25" s="36"/>
      <c r="J25" s="36"/>
      <c r="K25" s="36"/>
      <c r="L25" s="36"/>
      <c r="M25" s="36"/>
      <c r="N25" s="36"/>
      <c r="O25" s="36"/>
      <c r="P25" s="36"/>
      <c r="Q25" s="36"/>
      <c r="R25" s="36"/>
      <c r="S25" s="36"/>
      <c r="T25" s="36"/>
    </row>
    <row r="26" spans="1:20" s="59" customFormat="1" ht="13.5" customHeight="1">
      <c r="A26" s="83"/>
      <c r="B26" s="526"/>
      <c r="C26" s="72" t="s">
        <v>34</v>
      </c>
      <c r="D26" s="42"/>
      <c r="E26" s="30"/>
      <c r="F26" s="38"/>
      <c r="G26" s="30"/>
      <c r="H26" s="30"/>
      <c r="I26" s="30"/>
      <c r="J26" s="39"/>
      <c r="K26" s="38"/>
      <c r="L26" s="38"/>
      <c r="M26" s="38"/>
      <c r="N26" s="38"/>
      <c r="O26" s="38"/>
      <c r="P26" s="38"/>
      <c r="Q26" s="38"/>
      <c r="R26" s="38"/>
      <c r="S26" s="38"/>
      <c r="T26" s="41"/>
    </row>
    <row r="27" spans="1:20" s="59" customFormat="1" ht="13.5" customHeight="1">
      <c r="A27" s="83"/>
      <c r="B27" s="526"/>
      <c r="C27" s="95" t="s">
        <v>35</v>
      </c>
      <c r="D27" s="42"/>
      <c r="E27" s="30"/>
      <c r="F27" s="38"/>
      <c r="G27" s="30"/>
      <c r="H27" s="30"/>
      <c r="I27" s="30"/>
      <c r="J27" s="39"/>
      <c r="K27" s="38"/>
      <c r="L27" s="38"/>
      <c r="M27" s="38"/>
      <c r="N27" s="38"/>
      <c r="O27" s="38"/>
      <c r="P27" s="38"/>
      <c r="Q27" s="38"/>
      <c r="R27" s="38"/>
      <c r="S27" s="38"/>
      <c r="T27" s="41"/>
    </row>
    <row r="28" spans="1:20" s="59" customFormat="1" ht="13.5" customHeight="1">
      <c r="A28" s="83"/>
      <c r="B28" s="482"/>
      <c r="C28" s="94" t="s">
        <v>33</v>
      </c>
      <c r="D28" s="35"/>
      <c r="E28" s="36"/>
      <c r="F28" s="36"/>
      <c r="G28" s="36"/>
      <c r="H28" s="36"/>
      <c r="I28" s="36"/>
      <c r="J28" s="36"/>
      <c r="K28" s="36"/>
      <c r="L28" s="36"/>
      <c r="M28" s="36"/>
      <c r="N28" s="36"/>
      <c r="O28" s="36"/>
      <c r="P28" s="36"/>
      <c r="Q28" s="36"/>
      <c r="R28" s="36"/>
      <c r="S28" s="36"/>
      <c r="T28" s="36"/>
    </row>
    <row r="29" spans="1:21" s="59" customFormat="1" ht="13.5" customHeight="1">
      <c r="A29" s="83"/>
      <c r="B29" s="483"/>
      <c r="C29" s="72" t="s">
        <v>34</v>
      </c>
      <c r="D29" s="42"/>
      <c r="E29" s="30"/>
      <c r="F29" s="38"/>
      <c r="G29" s="30"/>
      <c r="H29" s="30"/>
      <c r="I29" s="30"/>
      <c r="J29" s="39"/>
      <c r="K29" s="38"/>
      <c r="L29" s="38"/>
      <c r="M29" s="38"/>
      <c r="N29" s="38"/>
      <c r="O29" s="38"/>
      <c r="P29" s="38"/>
      <c r="Q29" s="38"/>
      <c r="R29" s="38"/>
      <c r="S29" s="38"/>
      <c r="T29" s="41"/>
      <c r="U29" s="60"/>
    </row>
    <row r="30" spans="1:21" s="59" customFormat="1" ht="13.5" customHeight="1">
      <c r="A30" s="83"/>
      <c r="B30" s="484"/>
      <c r="C30" s="95" t="s">
        <v>35</v>
      </c>
      <c r="D30" s="42"/>
      <c r="E30" s="30"/>
      <c r="F30" s="38"/>
      <c r="G30" s="30"/>
      <c r="H30" s="30"/>
      <c r="I30" s="30"/>
      <c r="J30" s="39"/>
      <c r="K30" s="38"/>
      <c r="L30" s="38"/>
      <c r="M30" s="38"/>
      <c r="N30" s="38"/>
      <c r="O30" s="38"/>
      <c r="P30" s="38"/>
      <c r="Q30" s="38"/>
      <c r="R30" s="38"/>
      <c r="S30" s="38"/>
      <c r="T30" s="41"/>
      <c r="U30" s="60"/>
    </row>
    <row r="31" spans="1:20" s="59" customFormat="1" ht="13.5" customHeight="1">
      <c r="A31" s="83"/>
      <c r="B31" s="485"/>
      <c r="C31" s="94" t="s">
        <v>33</v>
      </c>
      <c r="D31" s="35"/>
      <c r="E31" s="36"/>
      <c r="F31" s="36"/>
      <c r="G31" s="36"/>
      <c r="H31" s="36"/>
      <c r="I31" s="36"/>
      <c r="J31" s="36"/>
      <c r="K31" s="36"/>
      <c r="L31" s="36"/>
      <c r="M31" s="36"/>
      <c r="N31" s="36"/>
      <c r="O31" s="36"/>
      <c r="P31" s="36"/>
      <c r="Q31" s="36"/>
      <c r="R31" s="36"/>
      <c r="S31" s="36"/>
      <c r="T31" s="36"/>
    </row>
    <row r="32" spans="1:21" s="59" customFormat="1" ht="13.5" customHeight="1">
      <c r="A32" s="83"/>
      <c r="B32" s="486"/>
      <c r="C32" s="72" t="s">
        <v>34</v>
      </c>
      <c r="D32" s="42"/>
      <c r="E32" s="30"/>
      <c r="F32" s="30"/>
      <c r="G32" s="30"/>
      <c r="H32" s="30"/>
      <c r="I32" s="30"/>
      <c r="J32" s="30"/>
      <c r="K32" s="30"/>
      <c r="L32" s="30"/>
      <c r="M32" s="30"/>
      <c r="N32" s="30"/>
      <c r="O32" s="30"/>
      <c r="P32" s="30"/>
      <c r="Q32" s="30"/>
      <c r="R32" s="30"/>
      <c r="S32" s="30"/>
      <c r="T32" s="30"/>
      <c r="U32" s="60"/>
    </row>
    <row r="33" spans="1:21" s="59" customFormat="1" ht="13.5" customHeight="1">
      <c r="A33" s="83"/>
      <c r="B33" s="495"/>
      <c r="C33" s="95" t="s">
        <v>35</v>
      </c>
      <c r="D33" s="42"/>
      <c r="E33" s="30"/>
      <c r="F33" s="30"/>
      <c r="G33" s="30"/>
      <c r="H33" s="30"/>
      <c r="I33" s="30"/>
      <c r="J33" s="30"/>
      <c r="K33" s="30"/>
      <c r="L33" s="30"/>
      <c r="M33" s="30"/>
      <c r="N33" s="30"/>
      <c r="O33" s="30"/>
      <c r="P33" s="30"/>
      <c r="Q33" s="30"/>
      <c r="R33" s="30"/>
      <c r="S33" s="30"/>
      <c r="T33" s="30"/>
      <c r="U33" s="60"/>
    </row>
    <row r="34" spans="1:20" s="54" customFormat="1" ht="13.5" customHeight="1">
      <c r="A34" s="83"/>
      <c r="B34" s="485"/>
      <c r="C34" s="94" t="s">
        <v>33</v>
      </c>
      <c r="D34" s="35"/>
      <c r="E34" s="36"/>
      <c r="F34" s="36"/>
      <c r="G34" s="36"/>
      <c r="H34" s="36"/>
      <c r="I34" s="36"/>
      <c r="J34" s="36"/>
      <c r="K34" s="36"/>
      <c r="L34" s="36"/>
      <c r="M34" s="36"/>
      <c r="N34" s="36"/>
      <c r="O34" s="36"/>
      <c r="P34" s="36"/>
      <c r="Q34" s="36"/>
      <c r="R34" s="36"/>
      <c r="S34" s="36"/>
      <c r="T34" s="36"/>
    </row>
    <row r="35" spans="1:20" s="54" customFormat="1" ht="13.5" customHeight="1">
      <c r="A35" s="83"/>
      <c r="B35" s="486"/>
      <c r="C35" s="72" t="s">
        <v>34</v>
      </c>
      <c r="D35" s="42"/>
      <c r="E35" s="30"/>
      <c r="F35" s="39"/>
      <c r="G35" s="38"/>
      <c r="H35" s="38"/>
      <c r="I35" s="38"/>
      <c r="J35" s="38"/>
      <c r="K35" s="38"/>
      <c r="L35" s="38"/>
      <c r="M35" s="38"/>
      <c r="N35" s="38"/>
      <c r="O35" s="38"/>
      <c r="P35" s="39"/>
      <c r="Q35" s="39"/>
      <c r="R35" s="39"/>
      <c r="S35" s="39"/>
      <c r="T35" s="30"/>
    </row>
    <row r="36" spans="1:20" s="54" customFormat="1" ht="13.5" customHeight="1">
      <c r="A36" s="83"/>
      <c r="B36" s="495"/>
      <c r="C36" s="95" t="s">
        <v>35</v>
      </c>
      <c r="D36" s="42"/>
      <c r="E36" s="30"/>
      <c r="F36" s="39"/>
      <c r="G36" s="38"/>
      <c r="H36" s="38"/>
      <c r="I36" s="38"/>
      <c r="J36" s="38"/>
      <c r="K36" s="38"/>
      <c r="L36" s="38"/>
      <c r="M36" s="38"/>
      <c r="N36" s="38"/>
      <c r="O36" s="38"/>
      <c r="P36" s="39"/>
      <c r="Q36" s="39"/>
      <c r="R36" s="39"/>
      <c r="S36" s="39"/>
      <c r="T36" s="30"/>
    </row>
    <row r="37" spans="1:20" s="54" customFormat="1" ht="13.5" customHeight="1">
      <c r="A37" s="83"/>
      <c r="B37" s="486"/>
      <c r="C37" s="94" t="s">
        <v>33</v>
      </c>
      <c r="D37" s="35"/>
      <c r="E37" s="36"/>
      <c r="F37" s="36"/>
      <c r="G37" s="36"/>
      <c r="H37" s="36"/>
      <c r="I37" s="36"/>
      <c r="J37" s="36"/>
      <c r="K37" s="36"/>
      <c r="L37" s="36"/>
      <c r="M37" s="36"/>
      <c r="N37" s="36"/>
      <c r="O37" s="36"/>
      <c r="P37" s="36"/>
      <c r="Q37" s="36"/>
      <c r="R37" s="36"/>
      <c r="S37" s="36"/>
      <c r="T37" s="36"/>
    </row>
    <row r="38" spans="1:20" s="54" customFormat="1" ht="13.5" customHeight="1">
      <c r="A38" s="83"/>
      <c r="B38" s="486"/>
      <c r="C38" s="72" t="s">
        <v>34</v>
      </c>
      <c r="D38" s="16"/>
      <c r="E38" s="6"/>
      <c r="F38" s="6"/>
      <c r="G38" s="6"/>
      <c r="H38" s="6"/>
      <c r="I38" s="6"/>
      <c r="J38" s="6"/>
      <c r="K38" s="6"/>
      <c r="L38" s="6"/>
      <c r="M38" s="6"/>
      <c r="N38" s="6"/>
      <c r="O38" s="6"/>
      <c r="P38" s="6"/>
      <c r="Q38" s="6"/>
      <c r="R38" s="6"/>
      <c r="S38" s="6"/>
      <c r="T38" s="30"/>
    </row>
    <row r="39" spans="1:20" s="54" customFormat="1" ht="13.5" customHeight="1">
      <c r="A39" s="83"/>
      <c r="B39" s="486"/>
      <c r="C39" s="95" t="s">
        <v>35</v>
      </c>
      <c r="D39" s="16"/>
      <c r="E39" s="6"/>
      <c r="F39" s="6"/>
      <c r="G39" s="6"/>
      <c r="H39" s="6"/>
      <c r="I39" s="6"/>
      <c r="J39" s="6"/>
      <c r="K39" s="6"/>
      <c r="L39" s="6"/>
      <c r="M39" s="6"/>
      <c r="N39" s="6"/>
      <c r="O39" s="6"/>
      <c r="P39" s="6"/>
      <c r="Q39" s="6"/>
      <c r="R39" s="6"/>
      <c r="S39" s="6"/>
      <c r="T39" s="30"/>
    </row>
    <row r="40" spans="1:20" s="54" customFormat="1" ht="13.5" customHeight="1">
      <c r="A40" s="83"/>
      <c r="B40" s="485"/>
      <c r="C40" s="94" t="s">
        <v>33</v>
      </c>
      <c r="D40" s="35"/>
      <c r="E40" s="36"/>
      <c r="F40" s="36"/>
      <c r="G40" s="36"/>
      <c r="H40" s="36"/>
      <c r="I40" s="36"/>
      <c r="J40" s="36"/>
      <c r="K40" s="36"/>
      <c r="L40" s="36"/>
      <c r="M40" s="36"/>
      <c r="N40" s="36"/>
      <c r="O40" s="36"/>
      <c r="P40" s="36"/>
      <c r="Q40" s="36"/>
      <c r="R40" s="36"/>
      <c r="S40" s="36"/>
      <c r="T40" s="36"/>
    </row>
    <row r="41" spans="1:20" s="54" customFormat="1" ht="13.5" customHeight="1">
      <c r="A41" s="83"/>
      <c r="B41" s="486"/>
      <c r="C41" s="72" t="s">
        <v>34</v>
      </c>
      <c r="D41" s="16"/>
      <c r="E41" s="6"/>
      <c r="F41" s="6"/>
      <c r="G41" s="6"/>
      <c r="H41" s="6"/>
      <c r="I41" s="6"/>
      <c r="J41" s="6"/>
      <c r="K41" s="6"/>
      <c r="L41" s="6"/>
      <c r="M41" s="6"/>
      <c r="N41" s="6"/>
      <c r="O41" s="6"/>
      <c r="P41" s="6"/>
      <c r="Q41" s="6"/>
      <c r="R41" s="6"/>
      <c r="S41" s="6"/>
      <c r="T41" s="30"/>
    </row>
    <row r="42" spans="1:20" s="54" customFormat="1" ht="13.5" customHeight="1">
      <c r="A42" s="83"/>
      <c r="B42" s="495"/>
      <c r="C42" s="95" t="s">
        <v>35</v>
      </c>
      <c r="D42" s="16"/>
      <c r="E42" s="6"/>
      <c r="F42" s="6"/>
      <c r="G42" s="6"/>
      <c r="H42" s="6"/>
      <c r="I42" s="6"/>
      <c r="J42" s="6"/>
      <c r="K42" s="6"/>
      <c r="L42" s="6"/>
      <c r="M42" s="6"/>
      <c r="N42" s="6"/>
      <c r="O42" s="6"/>
      <c r="P42" s="6"/>
      <c r="Q42" s="6"/>
      <c r="R42" s="6"/>
      <c r="S42" s="6"/>
      <c r="T42" s="30"/>
    </row>
    <row r="43" spans="1:20" s="59" customFormat="1" ht="13.5" customHeight="1">
      <c r="A43" s="83"/>
      <c r="B43" s="485"/>
      <c r="C43" s="94" t="s">
        <v>33</v>
      </c>
      <c r="D43" s="35"/>
      <c r="E43" s="36"/>
      <c r="F43" s="36"/>
      <c r="G43" s="36"/>
      <c r="H43" s="36"/>
      <c r="I43" s="36"/>
      <c r="J43" s="36"/>
      <c r="K43" s="36"/>
      <c r="L43" s="36"/>
      <c r="M43" s="36"/>
      <c r="N43" s="36"/>
      <c r="O43" s="36"/>
      <c r="P43" s="36"/>
      <c r="Q43" s="36"/>
      <c r="R43" s="36"/>
      <c r="S43" s="36"/>
      <c r="T43" s="36"/>
    </row>
    <row r="44" spans="1:20" s="59" customFormat="1" ht="13.5" customHeight="1">
      <c r="A44" s="83"/>
      <c r="B44" s="486"/>
      <c r="C44" s="72" t="s">
        <v>34</v>
      </c>
      <c r="D44" s="16"/>
      <c r="E44" s="6"/>
      <c r="F44" s="6"/>
      <c r="G44" s="6"/>
      <c r="H44" s="6"/>
      <c r="I44" s="6"/>
      <c r="J44" s="6"/>
      <c r="K44" s="6"/>
      <c r="L44" s="6"/>
      <c r="M44" s="6"/>
      <c r="N44" s="6"/>
      <c r="O44" s="6"/>
      <c r="P44" s="6"/>
      <c r="Q44" s="6"/>
      <c r="R44" s="6"/>
      <c r="S44" s="6"/>
      <c r="T44" s="6"/>
    </row>
    <row r="45" spans="1:20" s="59" customFormat="1" ht="13.5" customHeight="1">
      <c r="A45" s="83"/>
      <c r="B45" s="495"/>
      <c r="C45" s="95" t="s">
        <v>35</v>
      </c>
      <c r="D45" s="16"/>
      <c r="E45" s="6"/>
      <c r="F45" s="6"/>
      <c r="G45" s="6"/>
      <c r="H45" s="6"/>
      <c r="I45" s="6"/>
      <c r="J45" s="6"/>
      <c r="K45" s="6"/>
      <c r="L45" s="6"/>
      <c r="M45" s="6"/>
      <c r="N45" s="6"/>
      <c r="O45" s="6"/>
      <c r="P45" s="6"/>
      <c r="Q45" s="6"/>
      <c r="R45" s="6"/>
      <c r="S45" s="6"/>
      <c r="T45" s="6"/>
    </row>
    <row r="46" spans="1:20" s="59" customFormat="1" ht="13.5" customHeight="1">
      <c r="A46" s="83"/>
      <c r="B46" s="482"/>
      <c r="C46" s="94" t="s">
        <v>33</v>
      </c>
      <c r="D46" s="35"/>
      <c r="E46" s="36"/>
      <c r="F46" s="36"/>
      <c r="G46" s="36"/>
      <c r="H46" s="36"/>
      <c r="I46" s="36"/>
      <c r="J46" s="36"/>
      <c r="K46" s="36"/>
      <c r="L46" s="36"/>
      <c r="M46" s="36"/>
      <c r="N46" s="36"/>
      <c r="O46" s="36"/>
      <c r="P46" s="36"/>
      <c r="Q46" s="36"/>
      <c r="R46" s="36"/>
      <c r="S46" s="36"/>
      <c r="T46" s="36"/>
    </row>
    <row r="47" spans="1:20" s="59" customFormat="1" ht="13.5" customHeight="1">
      <c r="A47" s="83"/>
      <c r="B47" s="483"/>
      <c r="C47" s="72" t="s">
        <v>34</v>
      </c>
      <c r="D47" s="16"/>
      <c r="E47" s="6"/>
      <c r="F47" s="6"/>
      <c r="G47" s="6"/>
      <c r="H47" s="6"/>
      <c r="I47" s="6"/>
      <c r="J47" s="6"/>
      <c r="K47" s="6"/>
      <c r="L47" s="6"/>
      <c r="M47" s="6"/>
      <c r="N47" s="6"/>
      <c r="O47" s="6"/>
      <c r="P47" s="6"/>
      <c r="Q47" s="6"/>
      <c r="R47" s="6"/>
      <c r="S47" s="6"/>
      <c r="T47" s="6"/>
    </row>
    <row r="48" spans="1:20" s="59" customFormat="1" ht="13.5" customHeight="1">
      <c r="A48" s="83"/>
      <c r="B48" s="484"/>
      <c r="C48" s="72" t="s">
        <v>35</v>
      </c>
      <c r="D48" s="16"/>
      <c r="E48" s="6"/>
      <c r="F48" s="6"/>
      <c r="G48" s="6"/>
      <c r="H48" s="6"/>
      <c r="I48" s="6"/>
      <c r="J48" s="6"/>
      <c r="K48" s="6"/>
      <c r="L48" s="6"/>
      <c r="M48" s="6"/>
      <c r="N48" s="6"/>
      <c r="O48" s="6"/>
      <c r="P48" s="6"/>
      <c r="Q48" s="6"/>
      <c r="R48" s="6"/>
      <c r="S48" s="6"/>
      <c r="T48" s="6"/>
    </row>
    <row r="51" spans="1:20" ht="15.75">
      <c r="A51" s="577" t="e">
        <f>"- "&amp;#REF!&amp;" -"</f>
        <v>#REF!</v>
      </c>
      <c r="B51" s="577"/>
      <c r="C51" s="577"/>
      <c r="D51" s="577"/>
      <c r="E51" s="577"/>
      <c r="F51" s="577"/>
      <c r="G51" s="577"/>
      <c r="H51" s="577"/>
      <c r="I51" s="577"/>
      <c r="J51" s="577"/>
      <c r="K51" s="577" t="e">
        <f>"- "&amp;#REF!&amp;" -"</f>
        <v>#REF!</v>
      </c>
      <c r="L51" s="577"/>
      <c r="M51" s="577"/>
      <c r="N51" s="577"/>
      <c r="O51" s="577"/>
      <c r="P51" s="577"/>
      <c r="Q51" s="577"/>
      <c r="R51" s="577"/>
      <c r="S51" s="577"/>
      <c r="T51" s="577"/>
    </row>
  </sheetData>
  <sheetProtection/>
  <mergeCells count="28">
    <mergeCell ref="B22:B24"/>
    <mergeCell ref="B34:B36"/>
    <mergeCell ref="B37:B39"/>
    <mergeCell ref="K51:T51"/>
    <mergeCell ref="B40:B42"/>
    <mergeCell ref="B43:B45"/>
    <mergeCell ref="B46:B48"/>
    <mergeCell ref="A51:J51"/>
    <mergeCell ref="H5:J5"/>
    <mergeCell ref="E5:E6"/>
    <mergeCell ref="B28:B30"/>
    <mergeCell ref="B31:B33"/>
    <mergeCell ref="B7:B9"/>
    <mergeCell ref="B10:B12"/>
    <mergeCell ref="B25:B27"/>
    <mergeCell ref="B13:B15"/>
    <mergeCell ref="B16:B18"/>
    <mergeCell ref="B19:B21"/>
    <mergeCell ref="A1:J1"/>
    <mergeCell ref="K1:T1"/>
    <mergeCell ref="A5:C6"/>
    <mergeCell ref="Q5:T5"/>
    <mergeCell ref="K5:P5"/>
    <mergeCell ref="D5:D6"/>
    <mergeCell ref="F5:F6"/>
    <mergeCell ref="G5:G6"/>
    <mergeCell ref="C3:I3"/>
    <mergeCell ref="L3:S3"/>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AS54"/>
  <sheetViews>
    <sheetView zoomScale="75" zoomScaleNormal="75" zoomScalePageLayoutView="0" workbookViewId="0" topLeftCell="A1">
      <selection activeCell="H6" sqref="H6:T6"/>
    </sheetView>
  </sheetViews>
  <sheetFormatPr defaultColWidth="9.00390625" defaultRowHeight="16.5"/>
  <cols>
    <col min="1" max="1" width="6.50390625" style="58" customWidth="1"/>
    <col min="2" max="2" width="9.625" style="58" customWidth="1"/>
    <col min="3" max="3" width="8.375" style="58" customWidth="1"/>
    <col min="4" max="4" width="10.625" style="56" customWidth="1"/>
    <col min="5" max="5" width="9.75390625" style="56" customWidth="1"/>
    <col min="6" max="6" width="11.50390625" style="56" customWidth="1"/>
    <col min="7" max="7" width="11.25390625" style="56" customWidth="1"/>
    <col min="8" max="8" width="8.25390625" style="56" customWidth="1"/>
    <col min="9" max="9" width="8.00390625" style="56" customWidth="1"/>
    <col min="10" max="10" width="8.375" style="56" customWidth="1"/>
    <col min="11" max="17" width="8.75390625" style="56" customWidth="1"/>
    <col min="18" max="18" width="9.875" style="56" customWidth="1"/>
    <col min="19" max="19" width="8.75390625" style="56" customWidth="1"/>
    <col min="20" max="20" width="11.00390625" style="56" customWidth="1"/>
    <col min="21" max="16384" width="9.00390625" style="56" customWidth="1"/>
  </cols>
  <sheetData>
    <row r="1" spans="1:20" s="62" customFormat="1" ht="21.75" customHeight="1">
      <c r="A1" s="501" t="s">
        <v>20</v>
      </c>
      <c r="B1" s="501"/>
      <c r="C1" s="501"/>
      <c r="D1" s="501"/>
      <c r="E1" s="501"/>
      <c r="F1" s="501"/>
      <c r="G1" s="501"/>
      <c r="H1" s="501"/>
      <c r="I1" s="501"/>
      <c r="J1" s="501"/>
      <c r="K1" s="578" t="s">
        <v>21</v>
      </c>
      <c r="L1" s="578"/>
      <c r="M1" s="578"/>
      <c r="N1" s="578"/>
      <c r="O1" s="578"/>
      <c r="P1" s="578"/>
      <c r="Q1" s="578"/>
      <c r="R1" s="578"/>
      <c r="S1" s="578"/>
      <c r="T1" s="578"/>
    </row>
    <row r="2" spans="1:20" ht="9" customHeight="1">
      <c r="A2" s="5"/>
      <c r="B2" s="1"/>
      <c r="C2" s="1"/>
      <c r="D2" s="1"/>
      <c r="E2" s="1"/>
      <c r="F2" s="1"/>
      <c r="G2" s="5"/>
      <c r="H2" s="5"/>
      <c r="I2" s="5"/>
      <c r="J2" s="5"/>
      <c r="K2" s="11"/>
      <c r="L2" s="34"/>
      <c r="M2" s="1"/>
      <c r="N2" s="1"/>
      <c r="O2" s="1"/>
      <c r="P2" s="1"/>
      <c r="Q2" s="1"/>
      <c r="R2" s="1"/>
      <c r="S2" s="1"/>
      <c r="T2" s="1"/>
    </row>
    <row r="3" spans="1:20" s="61" customFormat="1" ht="15" customHeight="1">
      <c r="A3" s="2"/>
      <c r="B3" s="9"/>
      <c r="C3" s="471"/>
      <c r="D3" s="471"/>
      <c r="E3" s="471"/>
      <c r="F3" s="471"/>
      <c r="G3" s="471"/>
      <c r="H3" s="471"/>
      <c r="I3" s="471"/>
      <c r="J3" s="3" t="s">
        <v>48</v>
      </c>
      <c r="K3" s="40"/>
      <c r="L3" s="471"/>
      <c r="M3" s="471"/>
      <c r="N3" s="471"/>
      <c r="O3" s="471"/>
      <c r="P3" s="471"/>
      <c r="Q3" s="471"/>
      <c r="R3" s="471"/>
      <c r="S3" s="471"/>
      <c r="T3" s="75" t="s">
        <v>39</v>
      </c>
    </row>
    <row r="4" spans="1:20" s="17" customFormat="1" ht="4.5" customHeight="1">
      <c r="A4" s="10"/>
      <c r="B4" s="10"/>
      <c r="C4" s="10"/>
      <c r="D4" s="10"/>
      <c r="E4" s="10"/>
      <c r="F4" s="10"/>
      <c r="G4" s="10"/>
      <c r="H4" s="10"/>
      <c r="I4" s="10"/>
      <c r="J4" s="10"/>
      <c r="K4" s="10"/>
      <c r="L4" s="10"/>
      <c r="M4" s="10"/>
      <c r="N4" s="10"/>
      <c r="O4" s="10"/>
      <c r="P4" s="10"/>
      <c r="Q4" s="10"/>
      <c r="R4" s="10"/>
      <c r="S4" s="10"/>
      <c r="T4" s="10"/>
    </row>
    <row r="5" spans="1:20" s="57" customFormat="1" ht="30" customHeight="1">
      <c r="A5" s="582"/>
      <c r="B5" s="582"/>
      <c r="C5" s="583"/>
      <c r="D5" s="482" t="s">
        <v>49</v>
      </c>
      <c r="E5" s="482" t="s">
        <v>50</v>
      </c>
      <c r="F5" s="482" t="s">
        <v>51</v>
      </c>
      <c r="G5" s="482" t="s">
        <v>52</v>
      </c>
      <c r="H5" s="507" t="s">
        <v>53</v>
      </c>
      <c r="I5" s="505"/>
      <c r="J5" s="505"/>
      <c r="K5" s="505" t="s">
        <v>38</v>
      </c>
      <c r="L5" s="505"/>
      <c r="M5" s="505"/>
      <c r="N5" s="505"/>
      <c r="O5" s="505"/>
      <c r="P5" s="506"/>
      <c r="Q5" s="507" t="s">
        <v>54</v>
      </c>
      <c r="R5" s="505"/>
      <c r="S5" s="505"/>
      <c r="T5" s="505"/>
    </row>
    <row r="6" spans="1:20" s="57" customFormat="1" ht="60.75" customHeight="1">
      <c r="A6" s="584"/>
      <c r="B6" s="584"/>
      <c r="C6" s="585"/>
      <c r="D6" s="579"/>
      <c r="E6" s="579"/>
      <c r="F6" s="580"/>
      <c r="G6" s="581"/>
      <c r="H6" s="71" t="s">
        <v>66</v>
      </c>
      <c r="I6" s="71" t="s">
        <v>67</v>
      </c>
      <c r="J6" s="71" t="s">
        <v>68</v>
      </c>
      <c r="K6" s="33" t="s">
        <v>69</v>
      </c>
      <c r="L6" s="33" t="s">
        <v>70</v>
      </c>
      <c r="M6" s="71" t="s">
        <v>71</v>
      </c>
      <c r="N6" s="71" t="s">
        <v>72</v>
      </c>
      <c r="O6" s="71" t="s">
        <v>73</v>
      </c>
      <c r="P6" s="71" t="s">
        <v>74</v>
      </c>
      <c r="Q6" s="69" t="s">
        <v>41</v>
      </c>
      <c r="R6" s="68" t="s">
        <v>46</v>
      </c>
      <c r="S6" s="68" t="s">
        <v>42</v>
      </c>
      <c r="T6" s="70" t="s">
        <v>47</v>
      </c>
    </row>
    <row r="7" spans="1:45" s="59" customFormat="1" ht="13.5" customHeight="1">
      <c r="A7" s="96"/>
      <c r="B7" s="482"/>
      <c r="C7" s="94" t="s">
        <v>43</v>
      </c>
      <c r="D7" s="35"/>
      <c r="E7" s="36"/>
      <c r="F7" s="36"/>
      <c r="G7" s="36"/>
      <c r="H7" s="36"/>
      <c r="I7" s="36"/>
      <c r="J7" s="36"/>
      <c r="K7" s="36"/>
      <c r="L7" s="36"/>
      <c r="M7" s="36"/>
      <c r="N7" s="36"/>
      <c r="O7" s="36"/>
      <c r="P7" s="36"/>
      <c r="Q7" s="36"/>
      <c r="R7" s="36"/>
      <c r="S7" s="36"/>
      <c r="T7" s="36"/>
      <c r="U7" s="15"/>
      <c r="V7" s="15"/>
      <c r="W7" s="15"/>
      <c r="X7" s="15"/>
      <c r="Y7" s="15"/>
      <c r="Z7" s="15"/>
      <c r="AA7" s="15"/>
      <c r="AB7" s="15"/>
      <c r="AC7" s="15"/>
      <c r="AD7" s="15"/>
      <c r="AE7" s="15"/>
      <c r="AF7" s="15"/>
      <c r="AG7" s="15"/>
      <c r="AH7" s="15"/>
      <c r="AI7" s="15"/>
      <c r="AJ7" s="15"/>
      <c r="AK7" s="15"/>
      <c r="AL7" s="15"/>
      <c r="AM7" s="15"/>
      <c r="AN7" s="15"/>
      <c r="AO7" s="15"/>
      <c r="AP7" s="15"/>
      <c r="AQ7" s="15"/>
      <c r="AR7" s="15"/>
      <c r="AS7" s="15"/>
    </row>
    <row r="8" spans="1:45" s="59" customFormat="1" ht="13.5" customHeight="1">
      <c r="A8" s="83"/>
      <c r="B8" s="483"/>
      <c r="C8" s="72" t="s">
        <v>44</v>
      </c>
      <c r="D8" s="16"/>
      <c r="E8" s="6"/>
      <c r="F8" s="6"/>
      <c r="G8" s="6"/>
      <c r="H8" s="6"/>
      <c r="I8" s="6"/>
      <c r="J8" s="6"/>
      <c r="K8" s="6"/>
      <c r="L8" s="6"/>
      <c r="M8" s="6"/>
      <c r="N8" s="6"/>
      <c r="O8" s="6"/>
      <c r="P8" s="6"/>
      <c r="Q8" s="6"/>
      <c r="R8" s="6"/>
      <c r="S8" s="6"/>
      <c r="T8" s="6"/>
      <c r="U8" s="15"/>
      <c r="V8" s="15"/>
      <c r="W8" s="15"/>
      <c r="X8" s="15"/>
      <c r="Y8" s="15"/>
      <c r="Z8" s="15"/>
      <c r="AA8" s="15"/>
      <c r="AB8" s="15"/>
      <c r="AC8" s="15"/>
      <c r="AD8" s="15"/>
      <c r="AE8" s="15"/>
      <c r="AF8" s="15"/>
      <c r="AG8" s="15"/>
      <c r="AH8" s="15"/>
      <c r="AI8" s="15"/>
      <c r="AJ8" s="15"/>
      <c r="AK8" s="15"/>
      <c r="AL8" s="15"/>
      <c r="AM8" s="15"/>
      <c r="AN8" s="15"/>
      <c r="AO8" s="15"/>
      <c r="AP8" s="15"/>
      <c r="AQ8" s="15"/>
      <c r="AR8" s="15"/>
      <c r="AS8" s="15"/>
    </row>
    <row r="9" spans="1:45" s="59" customFormat="1" ht="13.5" customHeight="1">
      <c r="A9" s="83"/>
      <c r="B9" s="484"/>
      <c r="C9" s="95" t="s">
        <v>45</v>
      </c>
      <c r="D9" s="16"/>
      <c r="E9" s="6"/>
      <c r="F9" s="6"/>
      <c r="G9" s="6"/>
      <c r="H9" s="6"/>
      <c r="I9" s="6"/>
      <c r="J9" s="6"/>
      <c r="K9" s="6"/>
      <c r="L9" s="6"/>
      <c r="M9" s="6"/>
      <c r="N9" s="6"/>
      <c r="O9" s="6"/>
      <c r="P9" s="6"/>
      <c r="Q9" s="6"/>
      <c r="R9" s="6"/>
      <c r="S9" s="6"/>
      <c r="T9" s="6"/>
      <c r="U9" s="15"/>
      <c r="V9" s="15"/>
      <c r="W9" s="15"/>
      <c r="X9" s="15"/>
      <c r="Y9" s="15"/>
      <c r="Z9" s="15"/>
      <c r="AA9" s="15"/>
      <c r="AB9" s="15"/>
      <c r="AC9" s="15"/>
      <c r="AD9" s="15"/>
      <c r="AE9" s="15"/>
      <c r="AF9" s="15"/>
      <c r="AG9" s="15"/>
      <c r="AH9" s="15"/>
      <c r="AI9" s="15"/>
      <c r="AJ9" s="15"/>
      <c r="AK9" s="15"/>
      <c r="AL9" s="15"/>
      <c r="AM9" s="15"/>
      <c r="AN9" s="15"/>
      <c r="AO9" s="15"/>
      <c r="AP9" s="15"/>
      <c r="AQ9" s="15"/>
      <c r="AR9" s="15"/>
      <c r="AS9" s="15"/>
    </row>
    <row r="10" spans="1:20" s="59" customFormat="1" ht="13.5" customHeight="1">
      <c r="A10" s="83"/>
      <c r="B10" s="485"/>
      <c r="C10" s="94" t="s">
        <v>43</v>
      </c>
      <c r="D10" s="35"/>
      <c r="E10" s="36"/>
      <c r="F10" s="36"/>
      <c r="G10" s="36"/>
      <c r="H10" s="36"/>
      <c r="I10" s="36"/>
      <c r="J10" s="36"/>
      <c r="K10" s="36"/>
      <c r="L10" s="36"/>
      <c r="M10" s="36"/>
      <c r="N10" s="36"/>
      <c r="O10" s="36"/>
      <c r="P10" s="36"/>
      <c r="Q10" s="36"/>
      <c r="R10" s="36"/>
      <c r="S10" s="36"/>
      <c r="T10" s="36"/>
    </row>
    <row r="11" spans="1:20" s="59" customFormat="1" ht="13.5" customHeight="1">
      <c r="A11" s="83"/>
      <c r="B11" s="486"/>
      <c r="C11" s="72" t="s">
        <v>44</v>
      </c>
      <c r="D11" s="42"/>
      <c r="E11" s="30"/>
      <c r="F11" s="38"/>
      <c r="G11" s="30"/>
      <c r="H11" s="30"/>
      <c r="I11" s="30"/>
      <c r="J11" s="39"/>
      <c r="K11" s="38"/>
      <c r="L11" s="38"/>
      <c r="M11" s="38"/>
      <c r="N11" s="38"/>
      <c r="O11" s="38"/>
      <c r="P11" s="38"/>
      <c r="Q11" s="38"/>
      <c r="R11" s="38"/>
      <c r="S11" s="38"/>
      <c r="T11" s="38"/>
    </row>
    <row r="12" spans="1:20" s="59" customFormat="1" ht="13.5" customHeight="1">
      <c r="A12" s="83"/>
      <c r="B12" s="495"/>
      <c r="C12" s="95" t="s">
        <v>45</v>
      </c>
      <c r="D12" s="42"/>
      <c r="E12" s="30"/>
      <c r="F12" s="38"/>
      <c r="G12" s="30"/>
      <c r="H12" s="30"/>
      <c r="I12" s="30"/>
      <c r="J12" s="39"/>
      <c r="K12" s="38"/>
      <c r="L12" s="38"/>
      <c r="M12" s="38"/>
      <c r="N12" s="38"/>
      <c r="O12" s="38"/>
      <c r="P12" s="38"/>
      <c r="Q12" s="38"/>
      <c r="R12" s="38"/>
      <c r="S12" s="38"/>
      <c r="T12" s="38"/>
    </row>
    <row r="13" spans="1:20" s="59" customFormat="1" ht="13.5" customHeight="1">
      <c r="A13" s="83"/>
      <c r="B13" s="485"/>
      <c r="C13" s="94" t="s">
        <v>43</v>
      </c>
      <c r="D13" s="35"/>
      <c r="E13" s="36"/>
      <c r="F13" s="36"/>
      <c r="G13" s="36"/>
      <c r="H13" s="36"/>
      <c r="I13" s="36"/>
      <c r="J13" s="36"/>
      <c r="K13" s="36"/>
      <c r="L13" s="36"/>
      <c r="M13" s="36"/>
      <c r="N13" s="36"/>
      <c r="O13" s="36"/>
      <c r="P13" s="36"/>
      <c r="Q13" s="36"/>
      <c r="R13" s="36"/>
      <c r="S13" s="36"/>
      <c r="T13" s="36"/>
    </row>
    <row r="14" spans="1:20" s="59" customFormat="1" ht="13.5" customHeight="1">
      <c r="A14" s="83"/>
      <c r="B14" s="486"/>
      <c r="C14" s="72" t="s">
        <v>44</v>
      </c>
      <c r="D14" s="42"/>
      <c r="E14" s="30"/>
      <c r="F14" s="38"/>
      <c r="G14" s="30"/>
      <c r="H14" s="30"/>
      <c r="I14" s="30"/>
      <c r="J14" s="39"/>
      <c r="K14" s="38"/>
      <c r="L14" s="38"/>
      <c r="M14" s="38"/>
      <c r="N14" s="38"/>
      <c r="O14" s="38"/>
      <c r="P14" s="38"/>
      <c r="Q14" s="38"/>
      <c r="R14" s="38"/>
      <c r="S14" s="38"/>
      <c r="T14" s="41"/>
    </row>
    <row r="15" spans="1:20" s="59" customFormat="1" ht="13.5" customHeight="1">
      <c r="A15" s="83"/>
      <c r="B15" s="495"/>
      <c r="C15" s="95" t="s">
        <v>45</v>
      </c>
      <c r="D15" s="42"/>
      <c r="E15" s="30"/>
      <c r="F15" s="38"/>
      <c r="G15" s="30"/>
      <c r="H15" s="30"/>
      <c r="I15" s="30"/>
      <c r="J15" s="39"/>
      <c r="K15" s="38"/>
      <c r="L15" s="38"/>
      <c r="M15" s="38"/>
      <c r="N15" s="38"/>
      <c r="O15" s="38"/>
      <c r="P15" s="38"/>
      <c r="Q15" s="38"/>
      <c r="R15" s="38"/>
      <c r="S15" s="38"/>
      <c r="T15" s="41"/>
    </row>
    <row r="16" spans="1:20" s="59" customFormat="1" ht="13.5" customHeight="1">
      <c r="A16" s="83"/>
      <c r="B16" s="485"/>
      <c r="C16" s="94" t="s">
        <v>43</v>
      </c>
      <c r="D16" s="35"/>
      <c r="E16" s="36"/>
      <c r="F16" s="36"/>
      <c r="G16" s="36"/>
      <c r="H16" s="36"/>
      <c r="I16" s="36"/>
      <c r="J16" s="36"/>
      <c r="K16" s="36"/>
      <c r="L16" s="36"/>
      <c r="M16" s="36"/>
      <c r="N16" s="36"/>
      <c r="O16" s="36"/>
      <c r="P16" s="36"/>
      <c r="Q16" s="36"/>
      <c r="R16" s="36"/>
      <c r="S16" s="36"/>
      <c r="T16" s="36"/>
    </row>
    <row r="17" spans="1:20" s="59" customFormat="1" ht="13.5" customHeight="1">
      <c r="A17" s="83"/>
      <c r="B17" s="486"/>
      <c r="C17" s="72" t="s">
        <v>44</v>
      </c>
      <c r="D17" s="42"/>
      <c r="E17" s="30"/>
      <c r="F17" s="30"/>
      <c r="G17" s="30"/>
      <c r="H17" s="30"/>
      <c r="I17" s="30"/>
      <c r="J17" s="30"/>
      <c r="K17" s="30"/>
      <c r="L17" s="30"/>
      <c r="M17" s="30"/>
      <c r="N17" s="30"/>
      <c r="O17" s="30"/>
      <c r="P17" s="30"/>
      <c r="Q17" s="30"/>
      <c r="R17" s="30"/>
      <c r="S17" s="30"/>
      <c r="T17" s="30"/>
    </row>
    <row r="18" spans="1:20" s="59" customFormat="1" ht="13.5" customHeight="1">
      <c r="A18" s="83"/>
      <c r="B18" s="486"/>
      <c r="C18" s="95" t="s">
        <v>45</v>
      </c>
      <c r="D18" s="42"/>
      <c r="E18" s="30"/>
      <c r="F18" s="30"/>
      <c r="G18" s="30"/>
      <c r="H18" s="30"/>
      <c r="I18" s="30"/>
      <c r="J18" s="30"/>
      <c r="K18" s="30"/>
      <c r="L18" s="30"/>
      <c r="M18" s="30"/>
      <c r="N18" s="30"/>
      <c r="O18" s="30"/>
      <c r="P18" s="30"/>
      <c r="Q18" s="30"/>
      <c r="R18" s="30"/>
      <c r="S18" s="30"/>
      <c r="T18" s="30"/>
    </row>
    <row r="19" spans="1:20" s="59" customFormat="1" ht="13.5" customHeight="1">
      <c r="A19" s="83"/>
      <c r="B19" s="485"/>
      <c r="C19" s="94" t="s">
        <v>43</v>
      </c>
      <c r="D19" s="35"/>
      <c r="E19" s="36"/>
      <c r="F19" s="36"/>
      <c r="G19" s="36"/>
      <c r="H19" s="36"/>
      <c r="I19" s="36"/>
      <c r="J19" s="36"/>
      <c r="K19" s="36"/>
      <c r="L19" s="36"/>
      <c r="M19" s="36"/>
      <c r="N19" s="36"/>
      <c r="O19" s="36"/>
      <c r="P19" s="36"/>
      <c r="Q19" s="36"/>
      <c r="R19" s="36"/>
      <c r="S19" s="36"/>
      <c r="T19" s="36"/>
    </row>
    <row r="20" spans="1:20" s="59" customFormat="1" ht="13.5" customHeight="1">
      <c r="A20" s="83"/>
      <c r="B20" s="486"/>
      <c r="C20" s="72" t="s">
        <v>44</v>
      </c>
      <c r="D20" s="42"/>
      <c r="E20" s="30"/>
      <c r="F20" s="38"/>
      <c r="G20" s="30"/>
      <c r="H20" s="30"/>
      <c r="I20" s="30"/>
      <c r="J20" s="39"/>
      <c r="K20" s="38"/>
      <c r="L20" s="38"/>
      <c r="M20" s="38"/>
      <c r="N20" s="38"/>
      <c r="O20" s="38"/>
      <c r="P20" s="38"/>
      <c r="Q20" s="38"/>
      <c r="R20" s="38"/>
      <c r="S20" s="38"/>
      <c r="T20" s="38"/>
    </row>
    <row r="21" spans="1:20" s="59" customFormat="1" ht="13.5" customHeight="1">
      <c r="A21" s="83"/>
      <c r="B21" s="486"/>
      <c r="C21" s="95" t="s">
        <v>45</v>
      </c>
      <c r="D21" s="42"/>
      <c r="E21" s="30"/>
      <c r="F21" s="38"/>
      <c r="G21" s="30"/>
      <c r="H21" s="30"/>
      <c r="I21" s="30"/>
      <c r="J21" s="39"/>
      <c r="K21" s="38"/>
      <c r="L21" s="38"/>
      <c r="M21" s="38"/>
      <c r="N21" s="38"/>
      <c r="O21" s="38"/>
      <c r="P21" s="38"/>
      <c r="Q21" s="38"/>
      <c r="R21" s="38"/>
      <c r="S21" s="38"/>
      <c r="T21" s="38"/>
    </row>
    <row r="22" spans="1:20" s="59" customFormat="1" ht="13.5" customHeight="1">
      <c r="A22" s="83"/>
      <c r="B22" s="485"/>
      <c r="C22" s="94" t="s">
        <v>43</v>
      </c>
      <c r="D22" s="35"/>
      <c r="E22" s="36"/>
      <c r="F22" s="36"/>
      <c r="G22" s="36"/>
      <c r="H22" s="36"/>
      <c r="I22" s="36"/>
      <c r="J22" s="36"/>
      <c r="K22" s="36"/>
      <c r="L22" s="36"/>
      <c r="M22" s="36"/>
      <c r="N22" s="36"/>
      <c r="O22" s="36"/>
      <c r="P22" s="36"/>
      <c r="Q22" s="36"/>
      <c r="R22" s="36"/>
      <c r="S22" s="36"/>
      <c r="T22" s="36"/>
    </row>
    <row r="23" spans="1:20" s="59" customFormat="1" ht="13.5" customHeight="1">
      <c r="A23" s="83"/>
      <c r="B23" s="486"/>
      <c r="C23" s="72" t="s">
        <v>44</v>
      </c>
      <c r="D23" s="42"/>
      <c r="E23" s="30"/>
      <c r="F23" s="38"/>
      <c r="G23" s="30"/>
      <c r="H23" s="30"/>
      <c r="I23" s="30"/>
      <c r="J23" s="39"/>
      <c r="K23" s="38"/>
      <c r="L23" s="38"/>
      <c r="M23" s="38"/>
      <c r="N23" s="38"/>
      <c r="O23" s="38"/>
      <c r="P23" s="38"/>
      <c r="Q23" s="38"/>
      <c r="R23" s="38"/>
      <c r="S23" s="38"/>
      <c r="T23" s="38"/>
    </row>
    <row r="24" spans="1:20" s="59" customFormat="1" ht="13.5" customHeight="1">
      <c r="A24" s="83"/>
      <c r="B24" s="495"/>
      <c r="C24" s="95" t="s">
        <v>45</v>
      </c>
      <c r="D24" s="42"/>
      <c r="E24" s="30"/>
      <c r="F24" s="38"/>
      <c r="G24" s="30"/>
      <c r="H24" s="30"/>
      <c r="I24" s="30"/>
      <c r="J24" s="39"/>
      <c r="K24" s="38"/>
      <c r="L24" s="38"/>
      <c r="M24" s="38"/>
      <c r="N24" s="38"/>
      <c r="O24" s="38"/>
      <c r="P24" s="38"/>
      <c r="Q24" s="38"/>
      <c r="R24" s="38"/>
      <c r="S24" s="38"/>
      <c r="T24" s="38"/>
    </row>
    <row r="25" spans="1:20" s="59" customFormat="1" ht="13.5" customHeight="1">
      <c r="A25" s="83"/>
      <c r="B25" s="526"/>
      <c r="C25" s="94" t="s">
        <v>43</v>
      </c>
      <c r="D25" s="35"/>
      <c r="E25" s="36"/>
      <c r="F25" s="36"/>
      <c r="G25" s="36"/>
      <c r="H25" s="36"/>
      <c r="I25" s="36"/>
      <c r="J25" s="36"/>
      <c r="K25" s="36"/>
      <c r="L25" s="36"/>
      <c r="M25" s="36"/>
      <c r="N25" s="36"/>
      <c r="O25" s="36"/>
      <c r="P25" s="36"/>
      <c r="Q25" s="36"/>
      <c r="R25" s="36"/>
      <c r="S25" s="36"/>
      <c r="T25" s="36"/>
    </row>
    <row r="26" spans="1:20" s="59" customFormat="1" ht="13.5" customHeight="1">
      <c r="A26" s="83"/>
      <c r="B26" s="526"/>
      <c r="C26" s="72" t="s">
        <v>44</v>
      </c>
      <c r="D26" s="42"/>
      <c r="E26" s="30"/>
      <c r="F26" s="38"/>
      <c r="G26" s="30"/>
      <c r="H26" s="30"/>
      <c r="I26" s="30"/>
      <c r="J26" s="39"/>
      <c r="K26" s="38"/>
      <c r="L26" s="38"/>
      <c r="M26" s="38"/>
      <c r="N26" s="38"/>
      <c r="O26" s="38"/>
      <c r="P26" s="38"/>
      <c r="Q26" s="38"/>
      <c r="R26" s="38"/>
      <c r="S26" s="38"/>
      <c r="T26" s="41"/>
    </row>
    <row r="27" spans="1:20" s="59" customFormat="1" ht="13.5" customHeight="1">
      <c r="A27" s="83"/>
      <c r="B27" s="526"/>
      <c r="C27" s="95" t="s">
        <v>45</v>
      </c>
      <c r="D27" s="42"/>
      <c r="E27" s="30"/>
      <c r="F27" s="38"/>
      <c r="G27" s="30"/>
      <c r="H27" s="30"/>
      <c r="I27" s="30"/>
      <c r="J27" s="39"/>
      <c r="K27" s="38"/>
      <c r="L27" s="38"/>
      <c r="M27" s="38"/>
      <c r="N27" s="38"/>
      <c r="O27" s="38"/>
      <c r="P27" s="38"/>
      <c r="Q27" s="38"/>
      <c r="R27" s="38"/>
      <c r="S27" s="38"/>
      <c r="T27" s="41"/>
    </row>
    <row r="28" spans="1:20" s="59" customFormat="1" ht="13.5" customHeight="1">
      <c r="A28" s="83"/>
      <c r="B28" s="482"/>
      <c r="C28" s="94" t="s">
        <v>43</v>
      </c>
      <c r="D28" s="35"/>
      <c r="E28" s="36"/>
      <c r="F28" s="36"/>
      <c r="G28" s="36"/>
      <c r="H28" s="36"/>
      <c r="I28" s="36"/>
      <c r="J28" s="36"/>
      <c r="K28" s="36"/>
      <c r="L28" s="36"/>
      <c r="M28" s="36"/>
      <c r="N28" s="36"/>
      <c r="O28" s="36"/>
      <c r="P28" s="36"/>
      <c r="Q28" s="36"/>
      <c r="R28" s="36"/>
      <c r="S28" s="36"/>
      <c r="T28" s="36"/>
    </row>
    <row r="29" spans="1:21" s="59" customFormat="1" ht="13.5" customHeight="1">
      <c r="A29" s="83"/>
      <c r="B29" s="483"/>
      <c r="C29" s="72" t="s">
        <v>44</v>
      </c>
      <c r="D29" s="42"/>
      <c r="E29" s="30"/>
      <c r="F29" s="38"/>
      <c r="G29" s="30"/>
      <c r="H29" s="30"/>
      <c r="I29" s="30"/>
      <c r="J29" s="39"/>
      <c r="K29" s="38"/>
      <c r="L29" s="38"/>
      <c r="M29" s="38"/>
      <c r="N29" s="38"/>
      <c r="O29" s="38"/>
      <c r="P29" s="38"/>
      <c r="Q29" s="38"/>
      <c r="R29" s="38"/>
      <c r="S29" s="38"/>
      <c r="T29" s="41"/>
      <c r="U29" s="60"/>
    </row>
    <row r="30" spans="1:21" s="59" customFormat="1" ht="13.5" customHeight="1">
      <c r="A30" s="83"/>
      <c r="B30" s="484"/>
      <c r="C30" s="95" t="s">
        <v>45</v>
      </c>
      <c r="D30" s="42"/>
      <c r="E30" s="30"/>
      <c r="F30" s="38"/>
      <c r="G30" s="30"/>
      <c r="H30" s="30"/>
      <c r="I30" s="30"/>
      <c r="J30" s="39"/>
      <c r="K30" s="38"/>
      <c r="L30" s="38"/>
      <c r="M30" s="38"/>
      <c r="N30" s="38"/>
      <c r="O30" s="38"/>
      <c r="P30" s="38"/>
      <c r="Q30" s="38"/>
      <c r="R30" s="38"/>
      <c r="S30" s="38"/>
      <c r="T30" s="41"/>
      <c r="U30" s="60"/>
    </row>
    <row r="31" spans="1:20" s="59" customFormat="1" ht="13.5" customHeight="1">
      <c r="A31" s="83"/>
      <c r="B31" s="485"/>
      <c r="C31" s="94" t="s">
        <v>43</v>
      </c>
      <c r="D31" s="35"/>
      <c r="E31" s="36"/>
      <c r="F31" s="36"/>
      <c r="G31" s="36"/>
      <c r="H31" s="36"/>
      <c r="I31" s="36"/>
      <c r="J31" s="36"/>
      <c r="K31" s="36"/>
      <c r="L31" s="36"/>
      <c r="M31" s="36"/>
      <c r="N31" s="36"/>
      <c r="O31" s="36"/>
      <c r="P31" s="36"/>
      <c r="Q31" s="36"/>
      <c r="R31" s="36"/>
      <c r="S31" s="36"/>
      <c r="T31" s="36"/>
    </row>
    <row r="32" spans="1:21" s="59" customFormat="1" ht="13.5" customHeight="1">
      <c r="A32" s="83"/>
      <c r="B32" s="486"/>
      <c r="C32" s="72" t="s">
        <v>44</v>
      </c>
      <c r="D32" s="42"/>
      <c r="E32" s="30"/>
      <c r="F32" s="30"/>
      <c r="G32" s="30"/>
      <c r="H32" s="30"/>
      <c r="I32" s="30"/>
      <c r="J32" s="30"/>
      <c r="K32" s="30"/>
      <c r="L32" s="30"/>
      <c r="M32" s="30"/>
      <c r="N32" s="30"/>
      <c r="O32" s="30"/>
      <c r="P32" s="30"/>
      <c r="Q32" s="30"/>
      <c r="R32" s="30"/>
      <c r="S32" s="30"/>
      <c r="T32" s="30"/>
      <c r="U32" s="60"/>
    </row>
    <row r="33" spans="1:21" s="59" customFormat="1" ht="13.5" customHeight="1">
      <c r="A33" s="83"/>
      <c r="B33" s="495"/>
      <c r="C33" s="95" t="s">
        <v>45</v>
      </c>
      <c r="D33" s="42"/>
      <c r="E33" s="30"/>
      <c r="F33" s="30"/>
      <c r="G33" s="30"/>
      <c r="H33" s="30"/>
      <c r="I33" s="30"/>
      <c r="J33" s="30"/>
      <c r="K33" s="30"/>
      <c r="L33" s="30"/>
      <c r="M33" s="30"/>
      <c r="N33" s="30"/>
      <c r="O33" s="30"/>
      <c r="P33" s="30"/>
      <c r="Q33" s="30"/>
      <c r="R33" s="30"/>
      <c r="S33" s="30"/>
      <c r="T33" s="30"/>
      <c r="U33" s="60"/>
    </row>
    <row r="34" spans="1:20" s="54" customFormat="1" ht="13.5" customHeight="1">
      <c r="A34" s="83"/>
      <c r="B34" s="485"/>
      <c r="C34" s="94" t="s">
        <v>43</v>
      </c>
      <c r="D34" s="35"/>
      <c r="E34" s="36"/>
      <c r="F34" s="36"/>
      <c r="G34" s="36"/>
      <c r="H34" s="36"/>
      <c r="I34" s="36"/>
      <c r="J34" s="36"/>
      <c r="K34" s="36"/>
      <c r="L34" s="36"/>
      <c r="M34" s="36"/>
      <c r="N34" s="36"/>
      <c r="O34" s="36"/>
      <c r="P34" s="36"/>
      <c r="Q34" s="36"/>
      <c r="R34" s="36"/>
      <c r="S34" s="36"/>
      <c r="T34" s="36"/>
    </row>
    <row r="35" spans="1:20" s="54" customFormat="1" ht="13.5" customHeight="1">
      <c r="A35" s="83"/>
      <c r="B35" s="486"/>
      <c r="C35" s="72" t="s">
        <v>44</v>
      </c>
      <c r="D35" s="42"/>
      <c r="E35" s="30"/>
      <c r="F35" s="39"/>
      <c r="G35" s="38"/>
      <c r="H35" s="38"/>
      <c r="I35" s="38"/>
      <c r="J35" s="38"/>
      <c r="K35" s="38"/>
      <c r="L35" s="38"/>
      <c r="M35" s="38"/>
      <c r="N35" s="38"/>
      <c r="O35" s="38"/>
      <c r="P35" s="39"/>
      <c r="Q35" s="39"/>
      <c r="R35" s="39"/>
      <c r="S35" s="39"/>
      <c r="T35" s="30"/>
    </row>
    <row r="36" spans="1:20" s="54" customFormat="1" ht="13.5" customHeight="1">
      <c r="A36" s="83"/>
      <c r="B36" s="495"/>
      <c r="C36" s="95" t="s">
        <v>45</v>
      </c>
      <c r="D36" s="42"/>
      <c r="E36" s="30"/>
      <c r="F36" s="39"/>
      <c r="G36" s="38"/>
      <c r="H36" s="38"/>
      <c r="I36" s="38"/>
      <c r="J36" s="38"/>
      <c r="K36" s="38"/>
      <c r="L36" s="38"/>
      <c r="M36" s="38"/>
      <c r="N36" s="38"/>
      <c r="O36" s="38"/>
      <c r="P36" s="39"/>
      <c r="Q36" s="39"/>
      <c r="R36" s="39"/>
      <c r="S36" s="39"/>
      <c r="T36" s="30"/>
    </row>
    <row r="37" spans="1:20" s="54" customFormat="1" ht="13.5" customHeight="1">
      <c r="A37" s="83"/>
      <c r="B37" s="486"/>
      <c r="C37" s="94" t="s">
        <v>43</v>
      </c>
      <c r="D37" s="35"/>
      <c r="E37" s="36"/>
      <c r="F37" s="36"/>
      <c r="G37" s="36"/>
      <c r="H37" s="36"/>
      <c r="I37" s="36"/>
      <c r="J37" s="36"/>
      <c r="K37" s="36"/>
      <c r="L37" s="36"/>
      <c r="M37" s="36"/>
      <c r="N37" s="36"/>
      <c r="O37" s="36"/>
      <c r="P37" s="36"/>
      <c r="Q37" s="36"/>
      <c r="R37" s="36"/>
      <c r="S37" s="36"/>
      <c r="T37" s="36"/>
    </row>
    <row r="38" spans="1:20" s="54" customFormat="1" ht="13.5" customHeight="1">
      <c r="A38" s="83"/>
      <c r="B38" s="486"/>
      <c r="C38" s="72" t="s">
        <v>44</v>
      </c>
      <c r="D38" s="16"/>
      <c r="E38" s="6"/>
      <c r="F38" s="6"/>
      <c r="G38" s="6"/>
      <c r="H38" s="6"/>
      <c r="I38" s="6"/>
      <c r="J38" s="6"/>
      <c r="K38" s="6"/>
      <c r="L38" s="6"/>
      <c r="M38" s="6"/>
      <c r="N38" s="6"/>
      <c r="O38" s="6"/>
      <c r="P38" s="6"/>
      <c r="Q38" s="6"/>
      <c r="R38" s="6"/>
      <c r="S38" s="6"/>
      <c r="T38" s="30"/>
    </row>
    <row r="39" spans="1:20" s="54" customFormat="1" ht="13.5" customHeight="1">
      <c r="A39" s="83"/>
      <c r="B39" s="486"/>
      <c r="C39" s="95" t="s">
        <v>45</v>
      </c>
      <c r="D39" s="16"/>
      <c r="E39" s="6"/>
      <c r="F39" s="6"/>
      <c r="G39" s="6"/>
      <c r="H39" s="6"/>
      <c r="I39" s="6"/>
      <c r="J39" s="6"/>
      <c r="K39" s="6"/>
      <c r="L39" s="6"/>
      <c r="M39" s="6"/>
      <c r="N39" s="6"/>
      <c r="O39" s="6"/>
      <c r="P39" s="6"/>
      <c r="Q39" s="6"/>
      <c r="R39" s="6"/>
      <c r="S39" s="6"/>
      <c r="T39" s="30"/>
    </row>
    <row r="40" spans="1:20" s="54" customFormat="1" ht="13.5" customHeight="1">
      <c r="A40" s="83"/>
      <c r="B40" s="485"/>
      <c r="C40" s="94" t="s">
        <v>43</v>
      </c>
      <c r="D40" s="35"/>
      <c r="E40" s="36"/>
      <c r="F40" s="36"/>
      <c r="G40" s="36"/>
      <c r="H40" s="36"/>
      <c r="I40" s="36"/>
      <c r="J40" s="36"/>
      <c r="K40" s="36"/>
      <c r="L40" s="36"/>
      <c r="M40" s="36"/>
      <c r="N40" s="36"/>
      <c r="O40" s="36"/>
      <c r="P40" s="36"/>
      <c r="Q40" s="36"/>
      <c r="R40" s="36"/>
      <c r="S40" s="36"/>
      <c r="T40" s="36"/>
    </row>
    <row r="41" spans="1:20" s="54" customFormat="1" ht="13.5" customHeight="1">
      <c r="A41" s="83"/>
      <c r="B41" s="486"/>
      <c r="C41" s="72" t="s">
        <v>44</v>
      </c>
      <c r="D41" s="16"/>
      <c r="E41" s="6"/>
      <c r="F41" s="6"/>
      <c r="G41" s="6"/>
      <c r="H41" s="6"/>
      <c r="I41" s="6"/>
      <c r="J41" s="6"/>
      <c r="K41" s="6"/>
      <c r="L41" s="6"/>
      <c r="M41" s="6"/>
      <c r="N41" s="6"/>
      <c r="O41" s="6"/>
      <c r="P41" s="6"/>
      <c r="Q41" s="6"/>
      <c r="R41" s="6"/>
      <c r="S41" s="6"/>
      <c r="T41" s="30"/>
    </row>
    <row r="42" spans="1:20" s="54" customFormat="1" ht="13.5" customHeight="1">
      <c r="A42" s="83"/>
      <c r="B42" s="495"/>
      <c r="C42" s="95" t="s">
        <v>45</v>
      </c>
      <c r="D42" s="16"/>
      <c r="E42" s="6"/>
      <c r="F42" s="6"/>
      <c r="G42" s="6"/>
      <c r="H42" s="6"/>
      <c r="I42" s="6"/>
      <c r="J42" s="6"/>
      <c r="K42" s="6"/>
      <c r="L42" s="6"/>
      <c r="M42" s="6"/>
      <c r="N42" s="6"/>
      <c r="O42" s="6"/>
      <c r="P42" s="6"/>
      <c r="Q42" s="6"/>
      <c r="R42" s="6"/>
      <c r="S42" s="6"/>
      <c r="T42" s="30"/>
    </row>
    <row r="43" spans="1:20" s="59" customFormat="1" ht="13.5" customHeight="1">
      <c r="A43" s="83"/>
      <c r="B43" s="485"/>
      <c r="C43" s="94" t="s">
        <v>43</v>
      </c>
      <c r="D43" s="35"/>
      <c r="E43" s="36"/>
      <c r="F43" s="36"/>
      <c r="G43" s="36"/>
      <c r="H43" s="36"/>
      <c r="I43" s="36"/>
      <c r="J43" s="36"/>
      <c r="K43" s="36"/>
      <c r="L43" s="36"/>
      <c r="M43" s="36"/>
      <c r="N43" s="36"/>
      <c r="O43" s="36"/>
      <c r="P43" s="36"/>
      <c r="Q43" s="36"/>
      <c r="R43" s="36"/>
      <c r="S43" s="36"/>
      <c r="T43" s="36"/>
    </row>
    <row r="44" spans="1:20" s="59" customFormat="1" ht="13.5" customHeight="1">
      <c r="A44" s="83"/>
      <c r="B44" s="486"/>
      <c r="C44" s="72" t="s">
        <v>44</v>
      </c>
      <c r="D44" s="16"/>
      <c r="E44" s="6"/>
      <c r="F44" s="6"/>
      <c r="G44" s="6"/>
      <c r="H44" s="6"/>
      <c r="I44" s="6"/>
      <c r="J44" s="6"/>
      <c r="K44" s="6"/>
      <c r="L44" s="6"/>
      <c r="M44" s="6"/>
      <c r="N44" s="6"/>
      <c r="O44" s="6"/>
      <c r="P44" s="6"/>
      <c r="Q44" s="6"/>
      <c r="R44" s="6"/>
      <c r="S44" s="6"/>
      <c r="T44" s="6"/>
    </row>
    <row r="45" spans="1:20" s="59" customFormat="1" ht="13.5" customHeight="1">
      <c r="A45" s="83"/>
      <c r="B45" s="495"/>
      <c r="C45" s="95" t="s">
        <v>45</v>
      </c>
      <c r="D45" s="16"/>
      <c r="E45" s="6"/>
      <c r="F45" s="6"/>
      <c r="G45" s="6"/>
      <c r="H45" s="6"/>
      <c r="I45" s="6"/>
      <c r="J45" s="6"/>
      <c r="K45" s="6"/>
      <c r="L45" s="6"/>
      <c r="M45" s="6"/>
      <c r="N45" s="6"/>
      <c r="O45" s="6"/>
      <c r="P45" s="6"/>
      <c r="Q45" s="6"/>
      <c r="R45" s="6"/>
      <c r="S45" s="6"/>
      <c r="T45" s="6"/>
    </row>
    <row r="46" spans="1:20" s="59" customFormat="1" ht="13.5" customHeight="1">
      <c r="A46" s="83"/>
      <c r="B46" s="482"/>
      <c r="C46" s="94" t="s">
        <v>43</v>
      </c>
      <c r="D46" s="35"/>
      <c r="E46" s="36"/>
      <c r="F46" s="36"/>
      <c r="G46" s="36"/>
      <c r="H46" s="36"/>
      <c r="I46" s="36"/>
      <c r="J46" s="36"/>
      <c r="K46" s="36"/>
      <c r="L46" s="36"/>
      <c r="M46" s="36"/>
      <c r="N46" s="36"/>
      <c r="O46" s="36"/>
      <c r="P46" s="36"/>
      <c r="Q46" s="36"/>
      <c r="R46" s="36"/>
      <c r="S46" s="36"/>
      <c r="T46" s="36"/>
    </row>
    <row r="47" spans="1:20" s="59" customFormat="1" ht="13.5" customHeight="1">
      <c r="A47" s="83"/>
      <c r="B47" s="483"/>
      <c r="C47" s="72" t="s">
        <v>44</v>
      </c>
      <c r="D47" s="16"/>
      <c r="E47" s="6"/>
      <c r="F47" s="6"/>
      <c r="G47" s="6"/>
      <c r="H47" s="6"/>
      <c r="I47" s="6"/>
      <c r="J47" s="6"/>
      <c r="K47" s="6"/>
      <c r="L47" s="6"/>
      <c r="M47" s="6"/>
      <c r="N47" s="6"/>
      <c r="O47" s="6"/>
      <c r="P47" s="6"/>
      <c r="Q47" s="6"/>
      <c r="R47" s="6"/>
      <c r="S47" s="6"/>
      <c r="T47" s="6"/>
    </row>
    <row r="48" spans="1:20" s="59" customFormat="1" ht="13.5" customHeight="1">
      <c r="A48" s="83"/>
      <c r="B48" s="484"/>
      <c r="C48" s="72" t="s">
        <v>45</v>
      </c>
      <c r="D48" s="16"/>
      <c r="E48" s="6"/>
      <c r="F48" s="6"/>
      <c r="G48" s="6"/>
      <c r="H48" s="6"/>
      <c r="I48" s="6"/>
      <c r="J48" s="6"/>
      <c r="K48" s="6"/>
      <c r="L48" s="6"/>
      <c r="M48" s="6"/>
      <c r="N48" s="6"/>
      <c r="O48" s="6"/>
      <c r="P48" s="6"/>
      <c r="Q48" s="6"/>
      <c r="R48" s="6"/>
      <c r="S48" s="6"/>
      <c r="T48" s="6"/>
    </row>
    <row r="51" spans="1:20" ht="15.75">
      <c r="A51" s="577" t="e">
        <f>"- "&amp;#REF!&amp;" -"</f>
        <v>#REF!</v>
      </c>
      <c r="B51" s="577"/>
      <c r="C51" s="577"/>
      <c r="D51" s="577"/>
      <c r="E51" s="577"/>
      <c r="F51" s="577"/>
      <c r="G51" s="577"/>
      <c r="H51" s="577"/>
      <c r="I51" s="577"/>
      <c r="J51" s="577"/>
      <c r="K51" s="577" t="e">
        <f>"- "&amp;#REF!&amp;" -"</f>
        <v>#REF!</v>
      </c>
      <c r="L51" s="577"/>
      <c r="M51" s="577"/>
      <c r="N51" s="577"/>
      <c r="O51" s="577"/>
      <c r="P51" s="577"/>
      <c r="Q51" s="577"/>
      <c r="R51" s="577"/>
      <c r="S51" s="577"/>
      <c r="T51" s="577"/>
    </row>
    <row r="52" spans="1:20" s="23" customFormat="1" ht="13.5" customHeight="1">
      <c r="A52" s="48"/>
      <c r="B52" s="48"/>
      <c r="C52" s="48"/>
      <c r="D52" s="48"/>
      <c r="E52" s="48"/>
      <c r="F52" s="48"/>
      <c r="G52" s="48"/>
      <c r="H52" s="48"/>
      <c r="I52" s="48"/>
      <c r="J52" s="48"/>
      <c r="K52" s="48"/>
      <c r="L52" s="48"/>
      <c r="M52" s="48"/>
      <c r="N52" s="48"/>
      <c r="O52" s="48"/>
      <c r="P52" s="48"/>
      <c r="Q52" s="48"/>
      <c r="R52" s="48"/>
      <c r="S52" s="48"/>
      <c r="T52" s="48"/>
    </row>
    <row r="53" spans="1:20" s="23" customFormat="1" ht="13.5" customHeight="1">
      <c r="A53" s="25"/>
      <c r="B53" s="25"/>
      <c r="C53" s="25"/>
      <c r="D53" s="25"/>
      <c r="E53" s="25"/>
      <c r="F53" s="25"/>
      <c r="G53" s="25"/>
      <c r="H53" s="25"/>
      <c r="I53" s="25"/>
      <c r="J53" s="25"/>
      <c r="K53" s="25"/>
      <c r="L53" s="25"/>
      <c r="M53" s="25"/>
      <c r="N53" s="25"/>
      <c r="O53" s="25"/>
      <c r="P53" s="25"/>
      <c r="Q53" s="25"/>
      <c r="R53" s="25"/>
      <c r="S53" s="25"/>
      <c r="T53" s="25"/>
    </row>
    <row r="54" spans="1:20" s="23" customFormat="1" ht="13.5" customHeight="1">
      <c r="A54" s="25"/>
      <c r="B54" s="25"/>
      <c r="C54" s="25"/>
      <c r="D54" s="25"/>
      <c r="E54" s="25"/>
      <c r="F54" s="25"/>
      <c r="G54" s="25"/>
      <c r="H54" s="25"/>
      <c r="I54" s="25"/>
      <c r="J54" s="25"/>
      <c r="K54" s="25"/>
      <c r="L54" s="25"/>
      <c r="M54" s="25"/>
      <c r="N54" s="25"/>
      <c r="O54" s="25"/>
      <c r="P54" s="25"/>
      <c r="Q54" s="25"/>
      <c r="R54" s="25"/>
      <c r="S54" s="25"/>
      <c r="T54" s="25"/>
    </row>
    <row r="55" s="23" customFormat="1" ht="13.5" customHeight="1"/>
    <row r="56" s="23" customFormat="1" ht="13.5" customHeight="1"/>
    <row r="57" s="23" customFormat="1" ht="13.5" customHeight="1"/>
    <row r="58" s="23" customFormat="1" ht="13.5" customHeight="1"/>
  </sheetData>
  <sheetProtection/>
  <mergeCells count="28">
    <mergeCell ref="B13:B15"/>
    <mergeCell ref="B16:B18"/>
    <mergeCell ref="A1:J1"/>
    <mergeCell ref="K1:T1"/>
    <mergeCell ref="Q5:T5"/>
    <mergeCell ref="E5:E6"/>
    <mergeCell ref="F5:F6"/>
    <mergeCell ref="G5:G6"/>
    <mergeCell ref="A5:C6"/>
    <mergeCell ref="D5:D6"/>
    <mergeCell ref="A51:J51"/>
    <mergeCell ref="K51:T51"/>
    <mergeCell ref="L3:S3"/>
    <mergeCell ref="C3:I3"/>
    <mergeCell ref="B7:B9"/>
    <mergeCell ref="B10:B12"/>
    <mergeCell ref="H5:J5"/>
    <mergeCell ref="K5:P5"/>
    <mergeCell ref="B43:B45"/>
    <mergeCell ref="B46:B48"/>
    <mergeCell ref="B19:B21"/>
    <mergeCell ref="B22:B24"/>
    <mergeCell ref="B31:B33"/>
    <mergeCell ref="B34:B36"/>
    <mergeCell ref="B37:B39"/>
    <mergeCell ref="B40:B42"/>
    <mergeCell ref="B25:B27"/>
    <mergeCell ref="B28:B30"/>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AR50"/>
  <sheetViews>
    <sheetView zoomScale="85" zoomScaleNormal="85" zoomScalePageLayoutView="0" workbookViewId="0" topLeftCell="A1">
      <selection activeCell="H6" sqref="H6:S6"/>
    </sheetView>
  </sheetViews>
  <sheetFormatPr defaultColWidth="9.00390625" defaultRowHeight="16.5"/>
  <cols>
    <col min="1" max="1" width="6.25390625" style="54" customWidth="1"/>
    <col min="2" max="2" width="10.00390625" style="54" customWidth="1"/>
    <col min="3" max="3" width="8.625" style="54" customWidth="1"/>
    <col min="4" max="4" width="10.875" style="54" customWidth="1"/>
    <col min="5" max="5" width="10.25390625" style="54" customWidth="1"/>
    <col min="6" max="6" width="11.625" style="54" customWidth="1"/>
    <col min="7" max="7" width="8.625" style="54" customWidth="1"/>
    <col min="8" max="8" width="8.875" style="54" customWidth="1"/>
    <col min="9" max="9" width="8.375" style="54" customWidth="1"/>
    <col min="10" max="10" width="9.00390625" style="54" customWidth="1"/>
    <col min="11" max="14" width="8.75390625" style="54" customWidth="1"/>
    <col min="15" max="15" width="8.875" style="54" customWidth="1"/>
    <col min="16" max="16" width="9.00390625" style="54" customWidth="1"/>
    <col min="17" max="17" width="9.625" style="54" customWidth="1"/>
    <col min="18" max="18" width="8.875" style="54" customWidth="1"/>
    <col min="19" max="19" width="9.50390625" style="54" customWidth="1"/>
    <col min="20" max="16384" width="9.00390625" style="54" customWidth="1"/>
  </cols>
  <sheetData>
    <row r="1" spans="1:19" s="64" customFormat="1" ht="21.75" customHeight="1">
      <c r="A1" s="501" t="s">
        <v>147</v>
      </c>
      <c r="B1" s="501"/>
      <c r="C1" s="501"/>
      <c r="D1" s="501"/>
      <c r="E1" s="501"/>
      <c r="F1" s="501"/>
      <c r="G1" s="501"/>
      <c r="H1" s="501"/>
      <c r="I1" s="501"/>
      <c r="J1" s="501" t="s">
        <v>148</v>
      </c>
      <c r="K1" s="501"/>
      <c r="L1" s="501"/>
      <c r="M1" s="501"/>
      <c r="N1" s="501"/>
      <c r="O1" s="501"/>
      <c r="P1" s="501"/>
      <c r="Q1" s="501"/>
      <c r="R1" s="501"/>
      <c r="S1" s="501"/>
    </row>
    <row r="2" spans="1:19" ht="12" customHeight="1">
      <c r="A2" s="1"/>
      <c r="B2" s="1"/>
      <c r="C2" s="1"/>
      <c r="D2" s="1"/>
      <c r="E2" s="1"/>
      <c r="F2" s="1"/>
      <c r="G2" s="1"/>
      <c r="H2" s="1"/>
      <c r="I2" s="1"/>
      <c r="J2" s="1"/>
      <c r="K2" s="11"/>
      <c r="L2" s="34"/>
      <c r="M2" s="1"/>
      <c r="N2" s="1"/>
      <c r="O2" s="1"/>
      <c r="P2" s="1"/>
      <c r="Q2" s="1"/>
      <c r="R2" s="1"/>
      <c r="S2" s="1"/>
    </row>
    <row r="3" spans="1:19" s="63" customFormat="1" ht="15" customHeight="1">
      <c r="A3" s="9"/>
      <c r="B3" s="9"/>
      <c r="C3" s="471"/>
      <c r="D3" s="471"/>
      <c r="E3" s="471"/>
      <c r="F3" s="471"/>
      <c r="G3" s="471"/>
      <c r="H3" s="471"/>
      <c r="I3" s="3" t="s">
        <v>40</v>
      </c>
      <c r="K3" s="4"/>
      <c r="L3" s="471" t="s">
        <v>181</v>
      </c>
      <c r="M3" s="471"/>
      <c r="N3" s="471"/>
      <c r="O3" s="471"/>
      <c r="P3" s="471"/>
      <c r="Q3" s="471"/>
      <c r="R3" s="471"/>
      <c r="S3" s="65" t="s">
        <v>37</v>
      </c>
    </row>
    <row r="4" spans="1:19" s="17" customFormat="1" ht="4.5" customHeight="1">
      <c r="A4" s="10"/>
      <c r="B4" s="10"/>
      <c r="C4" s="10"/>
      <c r="D4" s="10"/>
      <c r="E4" s="10"/>
      <c r="F4" s="10"/>
      <c r="G4" s="10"/>
      <c r="H4" s="10"/>
      <c r="I4" s="10"/>
      <c r="J4" s="10"/>
      <c r="K4" s="10"/>
      <c r="L4" s="10"/>
      <c r="M4" s="10"/>
      <c r="N4" s="10"/>
      <c r="O4" s="10"/>
      <c r="P4" s="10"/>
      <c r="Q4" s="10"/>
      <c r="R4" s="10"/>
      <c r="S4" s="10"/>
    </row>
    <row r="5" spans="1:19" s="28" customFormat="1" ht="31.5" customHeight="1">
      <c r="A5" s="587"/>
      <c r="B5" s="587"/>
      <c r="C5" s="588"/>
      <c r="D5" s="482" t="s">
        <v>154</v>
      </c>
      <c r="E5" s="482" t="s">
        <v>155</v>
      </c>
      <c r="F5" s="482" t="s">
        <v>156</v>
      </c>
      <c r="G5" s="482" t="s">
        <v>157</v>
      </c>
      <c r="H5" s="507" t="s">
        <v>158</v>
      </c>
      <c r="I5" s="505"/>
      <c r="J5" s="505"/>
      <c r="K5" s="575" t="s">
        <v>159</v>
      </c>
      <c r="L5" s="575"/>
      <c r="M5" s="575"/>
      <c r="N5" s="575"/>
      <c r="O5" s="576"/>
      <c r="P5" s="507" t="s">
        <v>160</v>
      </c>
      <c r="Q5" s="505"/>
      <c r="R5" s="505"/>
      <c r="S5" s="505"/>
    </row>
    <row r="6" spans="1:19" s="28" customFormat="1" ht="61.5" customHeight="1">
      <c r="A6" s="589"/>
      <c r="B6" s="589"/>
      <c r="C6" s="590"/>
      <c r="D6" s="579"/>
      <c r="E6" s="579"/>
      <c r="F6" s="580"/>
      <c r="G6" s="581"/>
      <c r="H6" s="71" t="s">
        <v>68</v>
      </c>
      <c r="I6" s="33" t="s">
        <v>69</v>
      </c>
      <c r="J6" s="33" t="s">
        <v>70</v>
      </c>
      <c r="K6" s="71" t="s">
        <v>71</v>
      </c>
      <c r="L6" s="71" t="s">
        <v>72</v>
      </c>
      <c r="M6" s="71" t="s">
        <v>73</v>
      </c>
      <c r="N6" s="71" t="s">
        <v>74</v>
      </c>
      <c r="O6" s="32" t="s">
        <v>75</v>
      </c>
      <c r="P6" s="69" t="s">
        <v>140</v>
      </c>
      <c r="Q6" s="68" t="s">
        <v>141</v>
      </c>
      <c r="R6" s="68" t="s">
        <v>142</v>
      </c>
      <c r="S6" s="70" t="s">
        <v>47</v>
      </c>
    </row>
    <row r="7" spans="1:44" s="59" customFormat="1" ht="13.5" customHeight="1">
      <c r="A7" s="96"/>
      <c r="B7" s="482"/>
      <c r="C7" s="94" t="s">
        <v>161</v>
      </c>
      <c r="D7" s="35"/>
      <c r="E7" s="36"/>
      <c r="F7" s="36"/>
      <c r="G7" s="36"/>
      <c r="H7" s="36"/>
      <c r="I7" s="36"/>
      <c r="J7" s="36"/>
      <c r="K7" s="36"/>
      <c r="L7" s="36"/>
      <c r="M7" s="36"/>
      <c r="N7" s="36"/>
      <c r="O7" s="36"/>
      <c r="P7" s="36"/>
      <c r="Q7" s="36"/>
      <c r="R7" s="36"/>
      <c r="S7" s="36"/>
      <c r="T7" s="15"/>
      <c r="U7" s="15"/>
      <c r="V7" s="15"/>
      <c r="W7" s="15"/>
      <c r="X7" s="15"/>
      <c r="Y7" s="15"/>
      <c r="Z7" s="15"/>
      <c r="AA7" s="15"/>
      <c r="AB7" s="15"/>
      <c r="AC7" s="15"/>
      <c r="AD7" s="15"/>
      <c r="AE7" s="15"/>
      <c r="AF7" s="15"/>
      <c r="AG7" s="15"/>
      <c r="AH7" s="15"/>
      <c r="AI7" s="15"/>
      <c r="AJ7" s="15"/>
      <c r="AK7" s="15"/>
      <c r="AL7" s="15"/>
      <c r="AM7" s="15"/>
      <c r="AN7" s="15"/>
      <c r="AO7" s="15"/>
      <c r="AP7" s="15"/>
      <c r="AQ7" s="15"/>
      <c r="AR7" s="15"/>
    </row>
    <row r="8" spans="1:44" s="59" customFormat="1" ht="13.5" customHeight="1">
      <c r="A8" s="83"/>
      <c r="B8" s="483"/>
      <c r="C8" s="72" t="s">
        <v>162</v>
      </c>
      <c r="D8" s="16"/>
      <c r="E8" s="6"/>
      <c r="F8" s="6"/>
      <c r="G8" s="6"/>
      <c r="H8" s="6"/>
      <c r="I8" s="6"/>
      <c r="J8" s="6"/>
      <c r="K8" s="6"/>
      <c r="L8" s="6"/>
      <c r="M8" s="6"/>
      <c r="N8" s="6"/>
      <c r="O8" s="6"/>
      <c r="P8" s="6"/>
      <c r="Q8" s="6"/>
      <c r="R8" s="6"/>
      <c r="S8" s="6"/>
      <c r="T8" s="15"/>
      <c r="U8" s="15"/>
      <c r="V8" s="15"/>
      <c r="W8" s="15"/>
      <c r="X8" s="15"/>
      <c r="Y8" s="15"/>
      <c r="Z8" s="15"/>
      <c r="AA8" s="15"/>
      <c r="AB8" s="15"/>
      <c r="AC8" s="15"/>
      <c r="AD8" s="15"/>
      <c r="AE8" s="15"/>
      <c r="AF8" s="15"/>
      <c r="AG8" s="15"/>
      <c r="AH8" s="15"/>
      <c r="AI8" s="15"/>
      <c r="AJ8" s="15"/>
      <c r="AK8" s="15"/>
      <c r="AL8" s="15"/>
      <c r="AM8" s="15"/>
      <c r="AN8" s="15"/>
      <c r="AO8" s="15"/>
      <c r="AP8" s="15"/>
      <c r="AQ8" s="15"/>
      <c r="AR8" s="15"/>
    </row>
    <row r="9" spans="1:44" s="59" customFormat="1" ht="13.5" customHeight="1">
      <c r="A9" s="83"/>
      <c r="B9" s="484"/>
      <c r="C9" s="95" t="s">
        <v>163</v>
      </c>
      <c r="D9" s="16"/>
      <c r="E9" s="6"/>
      <c r="F9" s="6"/>
      <c r="G9" s="6"/>
      <c r="H9" s="6"/>
      <c r="I9" s="6"/>
      <c r="J9" s="6"/>
      <c r="K9" s="6"/>
      <c r="L9" s="6"/>
      <c r="M9" s="6"/>
      <c r="N9" s="6"/>
      <c r="O9" s="6"/>
      <c r="P9" s="6"/>
      <c r="Q9" s="6"/>
      <c r="R9" s="6"/>
      <c r="S9" s="6"/>
      <c r="T9" s="15"/>
      <c r="U9" s="15"/>
      <c r="V9" s="15"/>
      <c r="W9" s="15"/>
      <c r="X9" s="15"/>
      <c r="Y9" s="15"/>
      <c r="Z9" s="15"/>
      <c r="AA9" s="15"/>
      <c r="AB9" s="15"/>
      <c r="AC9" s="15"/>
      <c r="AD9" s="15"/>
      <c r="AE9" s="15"/>
      <c r="AF9" s="15"/>
      <c r="AG9" s="15"/>
      <c r="AH9" s="15"/>
      <c r="AI9" s="15"/>
      <c r="AJ9" s="15"/>
      <c r="AK9" s="15"/>
      <c r="AL9" s="15"/>
      <c r="AM9" s="15"/>
      <c r="AN9" s="15"/>
      <c r="AO9" s="15"/>
      <c r="AP9" s="15"/>
      <c r="AQ9" s="15"/>
      <c r="AR9" s="15"/>
    </row>
    <row r="10" spans="1:19" s="59" customFormat="1" ht="13.5" customHeight="1">
      <c r="A10" s="83"/>
      <c r="B10" s="485"/>
      <c r="C10" s="94" t="s">
        <v>161</v>
      </c>
      <c r="D10" s="35"/>
      <c r="E10" s="36"/>
      <c r="F10" s="36"/>
      <c r="G10" s="36"/>
      <c r="H10" s="36"/>
      <c r="I10" s="36"/>
      <c r="J10" s="36"/>
      <c r="K10" s="36"/>
      <c r="L10" s="36"/>
      <c r="M10" s="36"/>
      <c r="N10" s="36"/>
      <c r="O10" s="36"/>
      <c r="P10" s="36"/>
      <c r="Q10" s="36"/>
      <c r="R10" s="36"/>
      <c r="S10" s="36"/>
    </row>
    <row r="11" spans="1:19" s="59" customFormat="1" ht="13.5" customHeight="1">
      <c r="A11" s="83"/>
      <c r="B11" s="486"/>
      <c r="C11" s="72" t="s">
        <v>162</v>
      </c>
      <c r="D11" s="42"/>
      <c r="E11" s="30"/>
      <c r="F11" s="38"/>
      <c r="G11" s="30"/>
      <c r="H11" s="30"/>
      <c r="I11" s="30"/>
      <c r="J11" s="39"/>
      <c r="K11" s="38"/>
      <c r="L11" s="38"/>
      <c r="M11" s="38"/>
      <c r="N11" s="38"/>
      <c r="O11" s="38"/>
      <c r="P11" s="38"/>
      <c r="Q11" s="38"/>
      <c r="R11" s="38"/>
      <c r="S11" s="38"/>
    </row>
    <row r="12" spans="1:19" s="59" customFormat="1" ht="13.5" customHeight="1">
      <c r="A12" s="83"/>
      <c r="B12" s="495"/>
      <c r="C12" s="95" t="s">
        <v>163</v>
      </c>
      <c r="D12" s="42"/>
      <c r="E12" s="30"/>
      <c r="F12" s="38"/>
      <c r="G12" s="30"/>
      <c r="H12" s="30"/>
      <c r="I12" s="30"/>
      <c r="J12" s="39"/>
      <c r="K12" s="38"/>
      <c r="L12" s="38"/>
      <c r="M12" s="38"/>
      <c r="N12" s="38"/>
      <c r="O12" s="38"/>
      <c r="P12" s="38"/>
      <c r="Q12" s="38"/>
      <c r="R12" s="38"/>
      <c r="S12" s="38"/>
    </row>
    <row r="13" spans="1:19" s="59" customFormat="1" ht="13.5" customHeight="1">
      <c r="A13" s="83"/>
      <c r="B13" s="485"/>
      <c r="C13" s="94" t="s">
        <v>161</v>
      </c>
      <c r="D13" s="35"/>
      <c r="E13" s="36"/>
      <c r="F13" s="36"/>
      <c r="G13" s="36"/>
      <c r="H13" s="36"/>
      <c r="I13" s="36"/>
      <c r="J13" s="36"/>
      <c r="K13" s="36"/>
      <c r="L13" s="36"/>
      <c r="M13" s="36"/>
      <c r="N13" s="36"/>
      <c r="O13" s="36"/>
      <c r="P13" s="36"/>
      <c r="Q13" s="36"/>
      <c r="R13" s="36"/>
      <c r="S13" s="36"/>
    </row>
    <row r="14" spans="1:19" s="59" customFormat="1" ht="13.5" customHeight="1">
      <c r="A14" s="83"/>
      <c r="B14" s="486"/>
      <c r="C14" s="72" t="s">
        <v>162</v>
      </c>
      <c r="D14" s="42"/>
      <c r="E14" s="30"/>
      <c r="F14" s="38"/>
      <c r="G14" s="30"/>
      <c r="H14" s="30"/>
      <c r="I14" s="30"/>
      <c r="J14" s="39"/>
      <c r="K14" s="38"/>
      <c r="L14" s="38"/>
      <c r="M14" s="38"/>
      <c r="N14" s="38"/>
      <c r="O14" s="38"/>
      <c r="P14" s="38"/>
      <c r="Q14" s="38"/>
      <c r="R14" s="38"/>
      <c r="S14" s="38"/>
    </row>
    <row r="15" spans="1:19" s="59" customFormat="1" ht="13.5" customHeight="1">
      <c r="A15" s="83"/>
      <c r="B15" s="495"/>
      <c r="C15" s="95" t="s">
        <v>163</v>
      </c>
      <c r="D15" s="42"/>
      <c r="E15" s="30"/>
      <c r="F15" s="38"/>
      <c r="G15" s="30"/>
      <c r="H15" s="30"/>
      <c r="I15" s="30"/>
      <c r="J15" s="39"/>
      <c r="K15" s="38"/>
      <c r="L15" s="38"/>
      <c r="M15" s="38"/>
      <c r="N15" s="38"/>
      <c r="O15" s="38"/>
      <c r="P15" s="38"/>
      <c r="Q15" s="38"/>
      <c r="R15" s="38"/>
      <c r="S15" s="38"/>
    </row>
    <row r="16" spans="1:19" s="59" customFormat="1" ht="13.5" customHeight="1">
      <c r="A16" s="83"/>
      <c r="B16" s="485"/>
      <c r="C16" s="94" t="s">
        <v>161</v>
      </c>
      <c r="D16" s="35"/>
      <c r="E16" s="36"/>
      <c r="F16" s="36"/>
      <c r="G16" s="36"/>
      <c r="H16" s="36"/>
      <c r="I16" s="36"/>
      <c r="J16" s="36"/>
      <c r="K16" s="36"/>
      <c r="L16" s="36"/>
      <c r="M16" s="36"/>
      <c r="N16" s="36"/>
      <c r="O16" s="36"/>
      <c r="P16" s="36"/>
      <c r="Q16" s="36"/>
      <c r="R16" s="36"/>
      <c r="S16" s="36"/>
    </row>
    <row r="17" spans="1:19" s="59" customFormat="1" ht="13.5" customHeight="1">
      <c r="A17" s="83"/>
      <c r="B17" s="486"/>
      <c r="C17" s="72" t="s">
        <v>162</v>
      </c>
      <c r="D17" s="42"/>
      <c r="E17" s="30"/>
      <c r="F17" s="30"/>
      <c r="G17" s="30"/>
      <c r="H17" s="30"/>
      <c r="I17" s="30"/>
      <c r="J17" s="30"/>
      <c r="K17" s="30"/>
      <c r="L17" s="30"/>
      <c r="M17" s="30"/>
      <c r="N17" s="30"/>
      <c r="O17" s="30"/>
      <c r="P17" s="30"/>
      <c r="Q17" s="30"/>
      <c r="R17" s="30"/>
      <c r="S17" s="30"/>
    </row>
    <row r="18" spans="1:19" s="59" customFormat="1" ht="13.5" customHeight="1">
      <c r="A18" s="83"/>
      <c r="B18" s="486"/>
      <c r="C18" s="95" t="s">
        <v>163</v>
      </c>
      <c r="D18" s="42"/>
      <c r="E18" s="30"/>
      <c r="F18" s="30"/>
      <c r="G18" s="30"/>
      <c r="H18" s="30"/>
      <c r="I18" s="30"/>
      <c r="J18" s="30"/>
      <c r="K18" s="30"/>
      <c r="L18" s="30"/>
      <c r="M18" s="30"/>
      <c r="N18" s="30"/>
      <c r="O18" s="30"/>
      <c r="P18" s="30"/>
      <c r="Q18" s="30"/>
      <c r="R18" s="30"/>
      <c r="S18" s="30"/>
    </row>
    <row r="19" spans="1:19" s="59" customFormat="1" ht="13.5" customHeight="1">
      <c r="A19" s="83"/>
      <c r="B19" s="485"/>
      <c r="C19" s="94" t="s">
        <v>161</v>
      </c>
      <c r="D19" s="35"/>
      <c r="E19" s="36"/>
      <c r="F19" s="36"/>
      <c r="G19" s="36"/>
      <c r="H19" s="36"/>
      <c r="I19" s="36"/>
      <c r="J19" s="36"/>
      <c r="K19" s="36"/>
      <c r="L19" s="36"/>
      <c r="M19" s="36"/>
      <c r="N19" s="36"/>
      <c r="O19" s="36"/>
      <c r="P19" s="36"/>
      <c r="Q19" s="36"/>
      <c r="R19" s="36"/>
      <c r="S19" s="36"/>
    </row>
    <row r="20" spans="1:19" s="59" customFormat="1" ht="13.5" customHeight="1">
      <c r="A20" s="83"/>
      <c r="B20" s="486"/>
      <c r="C20" s="72" t="s">
        <v>162</v>
      </c>
      <c r="D20" s="42"/>
      <c r="E20" s="30"/>
      <c r="F20" s="38"/>
      <c r="G20" s="30"/>
      <c r="H20" s="30"/>
      <c r="I20" s="30"/>
      <c r="J20" s="39"/>
      <c r="K20" s="38"/>
      <c r="L20" s="38"/>
      <c r="M20" s="38"/>
      <c r="N20" s="38"/>
      <c r="O20" s="38"/>
      <c r="P20" s="38"/>
      <c r="Q20" s="38"/>
      <c r="R20" s="38"/>
      <c r="S20" s="38"/>
    </row>
    <row r="21" spans="1:19" s="59" customFormat="1" ht="13.5" customHeight="1">
      <c r="A21" s="83"/>
      <c r="B21" s="486"/>
      <c r="C21" s="95" t="s">
        <v>163</v>
      </c>
      <c r="D21" s="42"/>
      <c r="E21" s="30"/>
      <c r="F21" s="38"/>
      <c r="G21" s="30"/>
      <c r="H21" s="30"/>
      <c r="I21" s="30"/>
      <c r="J21" s="39"/>
      <c r="K21" s="38"/>
      <c r="L21" s="38"/>
      <c r="M21" s="38"/>
      <c r="N21" s="38"/>
      <c r="O21" s="38"/>
      <c r="P21" s="38"/>
      <c r="Q21" s="38"/>
      <c r="R21" s="38"/>
      <c r="S21" s="38"/>
    </row>
    <row r="22" spans="1:19" s="59" customFormat="1" ht="13.5" customHeight="1">
      <c r="A22" s="83"/>
      <c r="B22" s="485"/>
      <c r="C22" s="94" t="s">
        <v>161</v>
      </c>
      <c r="D22" s="35"/>
      <c r="E22" s="36"/>
      <c r="F22" s="36"/>
      <c r="G22" s="36"/>
      <c r="H22" s="36"/>
      <c r="I22" s="36"/>
      <c r="J22" s="36"/>
      <c r="K22" s="36"/>
      <c r="L22" s="36"/>
      <c r="M22" s="36"/>
      <c r="N22" s="36"/>
      <c r="O22" s="36"/>
      <c r="P22" s="36"/>
      <c r="Q22" s="36"/>
      <c r="R22" s="36"/>
      <c r="S22" s="36"/>
    </row>
    <row r="23" spans="1:19" s="59" customFormat="1" ht="13.5" customHeight="1">
      <c r="A23" s="83"/>
      <c r="B23" s="486"/>
      <c r="C23" s="72" t="s">
        <v>162</v>
      </c>
      <c r="D23" s="42"/>
      <c r="E23" s="30"/>
      <c r="F23" s="38"/>
      <c r="G23" s="30"/>
      <c r="H23" s="30"/>
      <c r="I23" s="30"/>
      <c r="J23" s="39"/>
      <c r="K23" s="38"/>
      <c r="L23" s="38"/>
      <c r="M23" s="38"/>
      <c r="N23" s="38"/>
      <c r="O23" s="38"/>
      <c r="P23" s="38"/>
      <c r="Q23" s="38"/>
      <c r="R23" s="38"/>
      <c r="S23" s="38"/>
    </row>
    <row r="24" spans="1:19" s="59" customFormat="1" ht="13.5" customHeight="1">
      <c r="A24" s="83"/>
      <c r="B24" s="495"/>
      <c r="C24" s="95" t="s">
        <v>163</v>
      </c>
      <c r="D24" s="42"/>
      <c r="E24" s="30"/>
      <c r="F24" s="38"/>
      <c r="G24" s="30"/>
      <c r="H24" s="30"/>
      <c r="I24" s="30"/>
      <c r="J24" s="39"/>
      <c r="K24" s="38"/>
      <c r="L24" s="38"/>
      <c r="M24" s="38"/>
      <c r="N24" s="38"/>
      <c r="O24" s="38"/>
      <c r="P24" s="38"/>
      <c r="Q24" s="38"/>
      <c r="R24" s="38"/>
      <c r="S24" s="38"/>
    </row>
    <row r="25" spans="1:19" s="59" customFormat="1" ht="13.5" customHeight="1">
      <c r="A25" s="83"/>
      <c r="B25" s="526"/>
      <c r="C25" s="94" t="s">
        <v>161</v>
      </c>
      <c r="D25" s="35"/>
      <c r="E25" s="36"/>
      <c r="F25" s="36"/>
      <c r="G25" s="36"/>
      <c r="H25" s="36"/>
      <c r="I25" s="36"/>
      <c r="J25" s="36"/>
      <c r="K25" s="36"/>
      <c r="L25" s="36"/>
      <c r="M25" s="36"/>
      <c r="N25" s="36"/>
      <c r="O25" s="36"/>
      <c r="P25" s="36"/>
      <c r="Q25" s="36"/>
      <c r="R25" s="36"/>
      <c r="S25" s="36"/>
    </row>
    <row r="26" spans="1:19" s="59" customFormat="1" ht="13.5" customHeight="1">
      <c r="A26" s="83"/>
      <c r="B26" s="526"/>
      <c r="C26" s="72" t="s">
        <v>162</v>
      </c>
      <c r="D26" s="42"/>
      <c r="E26" s="30"/>
      <c r="F26" s="38"/>
      <c r="G26" s="30"/>
      <c r="H26" s="30"/>
      <c r="I26" s="30"/>
      <c r="J26" s="39"/>
      <c r="K26" s="38"/>
      <c r="L26" s="38"/>
      <c r="M26" s="38"/>
      <c r="N26" s="38"/>
      <c r="O26" s="38"/>
      <c r="P26" s="38"/>
      <c r="Q26" s="38"/>
      <c r="R26" s="38"/>
      <c r="S26" s="38"/>
    </row>
    <row r="27" spans="1:19" s="59" customFormat="1" ht="13.5" customHeight="1">
      <c r="A27" s="83"/>
      <c r="B27" s="526"/>
      <c r="C27" s="95" t="s">
        <v>163</v>
      </c>
      <c r="D27" s="42"/>
      <c r="E27" s="30"/>
      <c r="F27" s="38"/>
      <c r="G27" s="30"/>
      <c r="H27" s="30"/>
      <c r="I27" s="30"/>
      <c r="J27" s="39"/>
      <c r="K27" s="38"/>
      <c r="L27" s="38"/>
      <c r="M27" s="38"/>
      <c r="N27" s="38"/>
      <c r="O27" s="38"/>
      <c r="P27" s="38"/>
      <c r="Q27" s="38"/>
      <c r="R27" s="38"/>
      <c r="S27" s="38"/>
    </row>
    <row r="28" spans="1:19" s="59" customFormat="1" ht="13.5" customHeight="1">
      <c r="A28" s="83"/>
      <c r="B28" s="482"/>
      <c r="C28" s="94" t="s">
        <v>161</v>
      </c>
      <c r="D28" s="35"/>
      <c r="E28" s="36"/>
      <c r="F28" s="36"/>
      <c r="G28" s="36"/>
      <c r="H28" s="36"/>
      <c r="I28" s="36"/>
      <c r="J28" s="36"/>
      <c r="K28" s="36"/>
      <c r="L28" s="36"/>
      <c r="M28" s="36"/>
      <c r="N28" s="36"/>
      <c r="O28" s="36"/>
      <c r="P28" s="36"/>
      <c r="Q28" s="36"/>
      <c r="R28" s="36"/>
      <c r="S28" s="36"/>
    </row>
    <row r="29" spans="1:20" s="59" customFormat="1" ht="13.5" customHeight="1">
      <c r="A29" s="83"/>
      <c r="B29" s="483"/>
      <c r="C29" s="72" t="s">
        <v>162</v>
      </c>
      <c r="D29" s="42"/>
      <c r="E29" s="30"/>
      <c r="F29" s="38"/>
      <c r="G29" s="30"/>
      <c r="H29" s="30"/>
      <c r="I29" s="30"/>
      <c r="J29" s="39"/>
      <c r="K29" s="38"/>
      <c r="L29" s="38"/>
      <c r="M29" s="38"/>
      <c r="N29" s="38"/>
      <c r="O29" s="38"/>
      <c r="P29" s="38"/>
      <c r="Q29" s="38"/>
      <c r="R29" s="38"/>
      <c r="S29" s="38"/>
      <c r="T29" s="60"/>
    </row>
    <row r="30" spans="1:20" s="59" customFormat="1" ht="13.5" customHeight="1">
      <c r="A30" s="83"/>
      <c r="B30" s="484"/>
      <c r="C30" s="95" t="s">
        <v>163</v>
      </c>
      <c r="D30" s="42"/>
      <c r="E30" s="30"/>
      <c r="F30" s="38"/>
      <c r="G30" s="30"/>
      <c r="H30" s="30"/>
      <c r="I30" s="30"/>
      <c r="J30" s="39"/>
      <c r="K30" s="38"/>
      <c r="L30" s="38"/>
      <c r="M30" s="38"/>
      <c r="N30" s="38"/>
      <c r="O30" s="38"/>
      <c r="P30" s="38"/>
      <c r="Q30" s="38"/>
      <c r="R30" s="38"/>
      <c r="S30" s="38"/>
      <c r="T30" s="60"/>
    </row>
    <row r="31" spans="1:19" s="59" customFormat="1" ht="13.5" customHeight="1">
      <c r="A31" s="83"/>
      <c r="B31" s="485"/>
      <c r="C31" s="94" t="s">
        <v>161</v>
      </c>
      <c r="D31" s="35"/>
      <c r="E31" s="36"/>
      <c r="F31" s="36"/>
      <c r="G31" s="36"/>
      <c r="H31" s="36"/>
      <c r="I31" s="36"/>
      <c r="J31" s="36"/>
      <c r="K31" s="36"/>
      <c r="L31" s="36"/>
      <c r="M31" s="36"/>
      <c r="N31" s="36"/>
      <c r="O31" s="36"/>
      <c r="P31" s="36"/>
      <c r="Q31" s="36"/>
      <c r="R31" s="36"/>
      <c r="S31" s="36"/>
    </row>
    <row r="32" spans="1:20" s="59" customFormat="1" ht="13.5" customHeight="1">
      <c r="A32" s="83"/>
      <c r="B32" s="486"/>
      <c r="C32" s="72" t="s">
        <v>162</v>
      </c>
      <c r="D32" s="42"/>
      <c r="E32" s="30"/>
      <c r="F32" s="30"/>
      <c r="G32" s="30"/>
      <c r="H32" s="30"/>
      <c r="I32" s="30"/>
      <c r="J32" s="30"/>
      <c r="K32" s="30"/>
      <c r="L32" s="30"/>
      <c r="M32" s="30"/>
      <c r="N32" s="30"/>
      <c r="O32" s="30"/>
      <c r="P32" s="30"/>
      <c r="Q32" s="30"/>
      <c r="R32" s="30"/>
      <c r="S32" s="30"/>
      <c r="T32" s="60"/>
    </row>
    <row r="33" spans="1:20" s="59" customFormat="1" ht="13.5" customHeight="1">
      <c r="A33" s="83"/>
      <c r="B33" s="495"/>
      <c r="C33" s="95" t="s">
        <v>163</v>
      </c>
      <c r="D33" s="42"/>
      <c r="E33" s="30"/>
      <c r="F33" s="30"/>
      <c r="G33" s="30"/>
      <c r="H33" s="30"/>
      <c r="I33" s="30"/>
      <c r="J33" s="30"/>
      <c r="K33" s="30"/>
      <c r="L33" s="30"/>
      <c r="M33" s="30"/>
      <c r="N33" s="30"/>
      <c r="O33" s="30"/>
      <c r="P33" s="30"/>
      <c r="Q33" s="30"/>
      <c r="R33" s="30"/>
      <c r="S33" s="30"/>
      <c r="T33" s="60"/>
    </row>
    <row r="34" spans="1:19" ht="13.5" customHeight="1">
      <c r="A34" s="83"/>
      <c r="B34" s="485"/>
      <c r="C34" s="94" t="s">
        <v>161</v>
      </c>
      <c r="D34" s="35"/>
      <c r="E34" s="36"/>
      <c r="F34" s="36"/>
      <c r="G34" s="36"/>
      <c r="H34" s="36"/>
      <c r="I34" s="36"/>
      <c r="J34" s="36"/>
      <c r="K34" s="36"/>
      <c r="L34" s="36"/>
      <c r="M34" s="36"/>
      <c r="N34" s="36"/>
      <c r="O34" s="36"/>
      <c r="P34" s="36"/>
      <c r="Q34" s="36"/>
      <c r="R34" s="36"/>
      <c r="S34" s="36"/>
    </row>
    <row r="35" spans="1:19" ht="13.5" customHeight="1">
      <c r="A35" s="83"/>
      <c r="B35" s="486"/>
      <c r="C35" s="72" t="s">
        <v>162</v>
      </c>
      <c r="D35" s="42"/>
      <c r="E35" s="30"/>
      <c r="F35" s="39"/>
      <c r="G35" s="38"/>
      <c r="H35" s="38"/>
      <c r="I35" s="38"/>
      <c r="J35" s="38"/>
      <c r="K35" s="38"/>
      <c r="L35" s="38"/>
      <c r="M35" s="38"/>
      <c r="N35" s="38"/>
      <c r="O35" s="38"/>
      <c r="P35" s="39"/>
      <c r="Q35" s="39"/>
      <c r="R35" s="39"/>
      <c r="S35" s="39"/>
    </row>
    <row r="36" spans="1:19" ht="13.5" customHeight="1">
      <c r="A36" s="83"/>
      <c r="B36" s="495"/>
      <c r="C36" s="95" t="s">
        <v>163</v>
      </c>
      <c r="D36" s="42"/>
      <c r="E36" s="30"/>
      <c r="F36" s="39"/>
      <c r="G36" s="38"/>
      <c r="H36" s="38"/>
      <c r="I36" s="38"/>
      <c r="J36" s="38"/>
      <c r="K36" s="38"/>
      <c r="L36" s="38"/>
      <c r="M36" s="38"/>
      <c r="N36" s="38"/>
      <c r="O36" s="38"/>
      <c r="P36" s="39"/>
      <c r="Q36" s="39"/>
      <c r="R36" s="39"/>
      <c r="S36" s="39"/>
    </row>
    <row r="37" spans="1:19" ht="13.5" customHeight="1">
      <c r="A37" s="83"/>
      <c r="B37" s="486"/>
      <c r="C37" s="94" t="s">
        <v>161</v>
      </c>
      <c r="D37" s="35"/>
      <c r="E37" s="36"/>
      <c r="F37" s="36"/>
      <c r="G37" s="36"/>
      <c r="H37" s="36"/>
      <c r="I37" s="36"/>
      <c r="J37" s="36"/>
      <c r="K37" s="36"/>
      <c r="L37" s="36"/>
      <c r="M37" s="36"/>
      <c r="N37" s="36"/>
      <c r="O37" s="36"/>
      <c r="P37" s="36"/>
      <c r="Q37" s="36"/>
      <c r="R37" s="36"/>
      <c r="S37" s="36"/>
    </row>
    <row r="38" spans="1:19" ht="13.5" customHeight="1">
      <c r="A38" s="83"/>
      <c r="B38" s="486"/>
      <c r="C38" s="72" t="s">
        <v>162</v>
      </c>
      <c r="D38" s="16"/>
      <c r="E38" s="6"/>
      <c r="F38" s="6"/>
      <c r="G38" s="6"/>
      <c r="H38" s="6"/>
      <c r="I38" s="6"/>
      <c r="J38" s="6"/>
      <c r="K38" s="6"/>
      <c r="L38" s="6"/>
      <c r="M38" s="6"/>
      <c r="N38" s="6"/>
      <c r="O38" s="6"/>
      <c r="P38" s="6"/>
      <c r="Q38" s="6"/>
      <c r="R38" s="6"/>
      <c r="S38" s="6"/>
    </row>
    <row r="39" spans="1:19" ht="13.5" customHeight="1">
      <c r="A39" s="83"/>
      <c r="B39" s="486"/>
      <c r="C39" s="95" t="s">
        <v>163</v>
      </c>
      <c r="D39" s="16"/>
      <c r="E39" s="6"/>
      <c r="F39" s="6"/>
      <c r="G39" s="6"/>
      <c r="H39" s="6"/>
      <c r="I39" s="6"/>
      <c r="J39" s="6"/>
      <c r="K39" s="6"/>
      <c r="L39" s="6"/>
      <c r="M39" s="6"/>
      <c r="N39" s="6"/>
      <c r="O39" s="6"/>
      <c r="P39" s="6"/>
      <c r="Q39" s="6"/>
      <c r="R39" s="6"/>
      <c r="S39" s="6"/>
    </row>
    <row r="40" spans="1:19" ht="13.5" customHeight="1">
      <c r="A40" s="83"/>
      <c r="B40" s="485"/>
      <c r="C40" s="94" t="s">
        <v>161</v>
      </c>
      <c r="D40" s="35"/>
      <c r="E40" s="36"/>
      <c r="F40" s="36"/>
      <c r="G40" s="36"/>
      <c r="H40" s="36"/>
      <c r="I40" s="36"/>
      <c r="J40" s="36"/>
      <c r="K40" s="36"/>
      <c r="L40" s="36"/>
      <c r="M40" s="36"/>
      <c r="N40" s="36"/>
      <c r="O40" s="36"/>
      <c r="P40" s="36"/>
      <c r="Q40" s="36"/>
      <c r="R40" s="36"/>
      <c r="S40" s="36"/>
    </row>
    <row r="41" spans="1:19" ht="13.5" customHeight="1">
      <c r="A41" s="83"/>
      <c r="B41" s="486"/>
      <c r="C41" s="72" t="s">
        <v>162</v>
      </c>
      <c r="D41" s="16"/>
      <c r="E41" s="6"/>
      <c r="F41" s="6"/>
      <c r="G41" s="6"/>
      <c r="H41" s="6"/>
      <c r="I41" s="6"/>
      <c r="J41" s="6"/>
      <c r="K41" s="6"/>
      <c r="L41" s="6"/>
      <c r="M41" s="6"/>
      <c r="N41" s="6"/>
      <c r="O41" s="6"/>
      <c r="P41" s="6"/>
      <c r="Q41" s="6"/>
      <c r="R41" s="6"/>
      <c r="S41" s="6"/>
    </row>
    <row r="42" spans="1:19" ht="13.5" customHeight="1">
      <c r="A42" s="83"/>
      <c r="B42" s="495"/>
      <c r="C42" s="95" t="s">
        <v>163</v>
      </c>
      <c r="D42" s="16"/>
      <c r="E42" s="6"/>
      <c r="F42" s="6"/>
      <c r="G42" s="6"/>
      <c r="H42" s="6"/>
      <c r="I42" s="6"/>
      <c r="J42" s="6"/>
      <c r="K42" s="6"/>
      <c r="L42" s="6"/>
      <c r="M42" s="6"/>
      <c r="N42" s="6"/>
      <c r="O42" s="6"/>
      <c r="P42" s="6"/>
      <c r="Q42" s="6"/>
      <c r="R42" s="6"/>
      <c r="S42" s="6"/>
    </row>
    <row r="43" spans="1:19" s="59" customFormat="1" ht="13.5" customHeight="1">
      <c r="A43" s="83"/>
      <c r="B43" s="485"/>
      <c r="C43" s="94" t="s">
        <v>161</v>
      </c>
      <c r="D43" s="35"/>
      <c r="E43" s="36"/>
      <c r="F43" s="36"/>
      <c r="G43" s="36"/>
      <c r="H43" s="36"/>
      <c r="I43" s="36"/>
      <c r="J43" s="36"/>
      <c r="K43" s="36"/>
      <c r="L43" s="36"/>
      <c r="M43" s="36"/>
      <c r="N43" s="36"/>
      <c r="O43" s="36"/>
      <c r="P43" s="36"/>
      <c r="Q43" s="36"/>
      <c r="R43" s="36"/>
      <c r="S43" s="36"/>
    </row>
    <row r="44" spans="1:19" s="59" customFormat="1" ht="13.5" customHeight="1">
      <c r="A44" s="83"/>
      <c r="B44" s="486"/>
      <c r="C44" s="72" t="s">
        <v>162</v>
      </c>
      <c r="D44" s="16"/>
      <c r="E44" s="6"/>
      <c r="F44" s="6"/>
      <c r="G44" s="6"/>
      <c r="H44" s="6"/>
      <c r="I44" s="6"/>
      <c r="J44" s="6"/>
      <c r="K44" s="6"/>
      <c r="L44" s="6"/>
      <c r="M44" s="6"/>
      <c r="N44" s="6"/>
      <c r="O44" s="6"/>
      <c r="P44" s="6"/>
      <c r="Q44" s="6"/>
      <c r="R44" s="6"/>
      <c r="S44" s="6"/>
    </row>
    <row r="45" spans="1:19" s="59" customFormat="1" ht="13.5" customHeight="1">
      <c r="A45" s="83"/>
      <c r="B45" s="495"/>
      <c r="C45" s="95" t="s">
        <v>163</v>
      </c>
      <c r="D45" s="16"/>
      <c r="E45" s="6"/>
      <c r="F45" s="6"/>
      <c r="G45" s="6"/>
      <c r="H45" s="6"/>
      <c r="I45" s="6"/>
      <c r="J45" s="6"/>
      <c r="K45" s="6"/>
      <c r="L45" s="6"/>
      <c r="M45" s="6"/>
      <c r="N45" s="6"/>
      <c r="O45" s="6"/>
      <c r="P45" s="6"/>
      <c r="Q45" s="6"/>
      <c r="R45" s="6"/>
      <c r="S45" s="6"/>
    </row>
    <row r="46" spans="1:19" s="59" customFormat="1" ht="13.5" customHeight="1">
      <c r="A46" s="83"/>
      <c r="B46" s="482"/>
      <c r="C46" s="94" t="s">
        <v>161</v>
      </c>
      <c r="D46" s="35"/>
      <c r="E46" s="36"/>
      <c r="F46" s="36"/>
      <c r="G46" s="36"/>
      <c r="H46" s="36"/>
      <c r="I46" s="36"/>
      <c r="J46" s="36"/>
      <c r="K46" s="36"/>
      <c r="L46" s="36"/>
      <c r="M46" s="36"/>
      <c r="N46" s="36"/>
      <c r="O46" s="36"/>
      <c r="P46" s="36"/>
      <c r="Q46" s="36"/>
      <c r="R46" s="36"/>
      <c r="S46" s="36"/>
    </row>
    <row r="47" spans="1:19" s="59" customFormat="1" ht="13.5" customHeight="1">
      <c r="A47" s="83"/>
      <c r="B47" s="483"/>
      <c r="C47" s="72" t="s">
        <v>162</v>
      </c>
      <c r="D47" s="16"/>
      <c r="E47" s="6"/>
      <c r="F47" s="6"/>
      <c r="G47" s="6"/>
      <c r="H47" s="6"/>
      <c r="I47" s="6"/>
      <c r="J47" s="6"/>
      <c r="K47" s="6"/>
      <c r="L47" s="6"/>
      <c r="M47" s="6"/>
      <c r="N47" s="6"/>
      <c r="O47" s="6"/>
      <c r="P47" s="6"/>
      <c r="Q47" s="6"/>
      <c r="R47" s="6"/>
      <c r="S47" s="6"/>
    </row>
    <row r="48" spans="1:19" s="59" customFormat="1" ht="13.5" customHeight="1">
      <c r="A48" s="83"/>
      <c r="B48" s="484"/>
      <c r="C48" s="72" t="s">
        <v>163</v>
      </c>
      <c r="D48" s="16"/>
      <c r="E48" s="6"/>
      <c r="F48" s="6"/>
      <c r="G48" s="6"/>
      <c r="H48" s="6"/>
      <c r="I48" s="6"/>
      <c r="J48" s="6"/>
      <c r="K48" s="6"/>
      <c r="L48" s="6"/>
      <c r="M48" s="6"/>
      <c r="N48" s="6"/>
      <c r="O48" s="6"/>
      <c r="P48" s="6"/>
      <c r="Q48" s="6"/>
      <c r="R48" s="6"/>
      <c r="S48" s="6"/>
    </row>
    <row r="50" spans="1:19" ht="15.75">
      <c r="A50" s="586" t="e">
        <f>"- "&amp;#REF!&amp;" -"</f>
        <v>#REF!</v>
      </c>
      <c r="B50" s="586"/>
      <c r="C50" s="586"/>
      <c r="D50" s="586"/>
      <c r="E50" s="586"/>
      <c r="F50" s="586"/>
      <c r="G50" s="586"/>
      <c r="H50" s="586"/>
      <c r="I50" s="586"/>
      <c r="J50" s="586" t="e">
        <f>"- "&amp;#REF!&amp;" -"</f>
        <v>#REF!</v>
      </c>
      <c r="K50" s="586"/>
      <c r="L50" s="586"/>
      <c r="M50" s="586"/>
      <c r="N50" s="586"/>
      <c r="O50" s="586"/>
      <c r="P50" s="586"/>
      <c r="Q50" s="586"/>
      <c r="R50" s="586"/>
      <c r="S50" s="586"/>
    </row>
  </sheetData>
  <sheetProtection/>
  <mergeCells count="28">
    <mergeCell ref="L3:R3"/>
    <mergeCell ref="F5:F6"/>
    <mergeCell ref="B7:B9"/>
    <mergeCell ref="A1:I1"/>
    <mergeCell ref="J1:S1"/>
    <mergeCell ref="A5:C6"/>
    <mergeCell ref="E5:E6"/>
    <mergeCell ref="D5:D6"/>
    <mergeCell ref="P5:S5"/>
    <mergeCell ref="G5:G6"/>
    <mergeCell ref="C3:H3"/>
    <mergeCell ref="K5:O5"/>
    <mergeCell ref="H5:J5"/>
    <mergeCell ref="B34:B36"/>
    <mergeCell ref="B28:B30"/>
    <mergeCell ref="B10:B12"/>
    <mergeCell ref="B13:B15"/>
    <mergeCell ref="B16:B18"/>
    <mergeCell ref="B25:B27"/>
    <mergeCell ref="B19:B21"/>
    <mergeCell ref="B22:B24"/>
    <mergeCell ref="B31:B33"/>
    <mergeCell ref="J50:S50"/>
    <mergeCell ref="B37:B39"/>
    <mergeCell ref="B40:B42"/>
    <mergeCell ref="B43:B45"/>
    <mergeCell ref="B46:B48"/>
    <mergeCell ref="A50:I50"/>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AR50"/>
  <sheetViews>
    <sheetView zoomScale="85" zoomScaleNormal="85" zoomScalePageLayoutView="0" workbookViewId="0" topLeftCell="A1">
      <selection activeCell="H6" sqref="H6:S6"/>
    </sheetView>
  </sheetViews>
  <sheetFormatPr defaultColWidth="9.00390625" defaultRowHeight="16.5"/>
  <cols>
    <col min="1" max="1" width="6.25390625" style="54" customWidth="1"/>
    <col min="2" max="2" width="10.00390625" style="54" customWidth="1"/>
    <col min="3" max="3" width="8.625" style="54" customWidth="1"/>
    <col min="4" max="4" width="10.875" style="54" customWidth="1"/>
    <col min="5" max="5" width="10.25390625" style="54" customWidth="1"/>
    <col min="6" max="6" width="11.625" style="54" customWidth="1"/>
    <col min="7" max="7" width="8.625" style="54" customWidth="1"/>
    <col min="8" max="8" width="8.875" style="54" customWidth="1"/>
    <col min="9" max="9" width="8.375" style="54" customWidth="1"/>
    <col min="10" max="10" width="9.00390625" style="54" customWidth="1"/>
    <col min="11" max="14" width="8.75390625" style="54" customWidth="1"/>
    <col min="15" max="15" width="8.875" style="54" customWidth="1"/>
    <col min="16" max="16" width="9.00390625" style="54" customWidth="1"/>
    <col min="17" max="17" width="9.625" style="54" customWidth="1"/>
    <col min="18" max="18" width="8.875" style="54" customWidth="1"/>
    <col min="19" max="19" width="9.50390625" style="54" customWidth="1"/>
    <col min="20" max="16384" width="9.00390625" style="54" customWidth="1"/>
  </cols>
  <sheetData>
    <row r="1" spans="1:19" s="64" customFormat="1" ht="21.75" customHeight="1">
      <c r="A1" s="501" t="s">
        <v>147</v>
      </c>
      <c r="B1" s="501"/>
      <c r="C1" s="501"/>
      <c r="D1" s="501"/>
      <c r="E1" s="501"/>
      <c r="F1" s="501"/>
      <c r="G1" s="501"/>
      <c r="H1" s="501"/>
      <c r="I1" s="501"/>
      <c r="J1" s="501" t="s">
        <v>148</v>
      </c>
      <c r="K1" s="501"/>
      <c r="L1" s="501"/>
      <c r="M1" s="501"/>
      <c r="N1" s="501"/>
      <c r="O1" s="501"/>
      <c r="P1" s="501"/>
      <c r="Q1" s="501"/>
      <c r="R1" s="501"/>
      <c r="S1" s="501"/>
    </row>
    <row r="2" spans="1:19" ht="12" customHeight="1">
      <c r="A2" s="1"/>
      <c r="B2" s="1"/>
      <c r="C2" s="1"/>
      <c r="D2" s="1"/>
      <c r="E2" s="1"/>
      <c r="F2" s="1"/>
      <c r="G2" s="1"/>
      <c r="H2" s="1"/>
      <c r="I2" s="1"/>
      <c r="J2" s="1"/>
      <c r="K2" s="11"/>
      <c r="L2" s="34"/>
      <c r="M2" s="1"/>
      <c r="N2" s="1"/>
      <c r="O2" s="1"/>
      <c r="P2" s="1"/>
      <c r="Q2" s="1"/>
      <c r="R2" s="1"/>
      <c r="S2" s="1"/>
    </row>
    <row r="3" spans="1:19" s="63" customFormat="1" ht="15" customHeight="1">
      <c r="A3" s="9"/>
      <c r="B3" s="9"/>
      <c r="C3" s="471"/>
      <c r="D3" s="471"/>
      <c r="E3" s="471"/>
      <c r="F3" s="471"/>
      <c r="G3" s="471"/>
      <c r="H3" s="471"/>
      <c r="I3" s="3" t="s">
        <v>40</v>
      </c>
      <c r="K3" s="4"/>
      <c r="L3" s="471" t="s">
        <v>181</v>
      </c>
      <c r="M3" s="471"/>
      <c r="N3" s="471"/>
      <c r="O3" s="471"/>
      <c r="P3" s="471"/>
      <c r="Q3" s="471"/>
      <c r="R3" s="471"/>
      <c r="S3" s="65" t="s">
        <v>37</v>
      </c>
    </row>
    <row r="4" spans="1:19" s="17" customFormat="1" ht="4.5" customHeight="1">
      <c r="A4" s="10"/>
      <c r="B4" s="10"/>
      <c r="C4" s="10"/>
      <c r="D4" s="10"/>
      <c r="E4" s="10"/>
      <c r="F4" s="10"/>
      <c r="G4" s="10"/>
      <c r="H4" s="10"/>
      <c r="I4" s="10"/>
      <c r="J4" s="10"/>
      <c r="K4" s="10"/>
      <c r="L4" s="10"/>
      <c r="M4" s="10"/>
      <c r="N4" s="10"/>
      <c r="O4" s="10"/>
      <c r="P4" s="10"/>
      <c r="Q4" s="10"/>
      <c r="R4" s="10"/>
      <c r="S4" s="10"/>
    </row>
    <row r="5" spans="1:19" s="28" customFormat="1" ht="31.5" customHeight="1">
      <c r="A5" s="587"/>
      <c r="B5" s="587"/>
      <c r="C5" s="588"/>
      <c r="D5" s="482" t="s">
        <v>154</v>
      </c>
      <c r="E5" s="482" t="s">
        <v>155</v>
      </c>
      <c r="F5" s="482" t="s">
        <v>156</v>
      </c>
      <c r="G5" s="482" t="s">
        <v>157</v>
      </c>
      <c r="H5" s="507" t="s">
        <v>158</v>
      </c>
      <c r="I5" s="505"/>
      <c r="J5" s="505"/>
      <c r="K5" s="575" t="s">
        <v>159</v>
      </c>
      <c r="L5" s="575"/>
      <c r="M5" s="575"/>
      <c r="N5" s="575"/>
      <c r="O5" s="576"/>
      <c r="P5" s="507" t="s">
        <v>160</v>
      </c>
      <c r="Q5" s="505"/>
      <c r="R5" s="505"/>
      <c r="S5" s="505"/>
    </row>
    <row r="6" spans="1:19" s="28" customFormat="1" ht="61.5" customHeight="1">
      <c r="A6" s="589"/>
      <c r="B6" s="589"/>
      <c r="C6" s="590"/>
      <c r="D6" s="579"/>
      <c r="E6" s="579"/>
      <c r="F6" s="580"/>
      <c r="G6" s="581"/>
      <c r="H6" s="71" t="s">
        <v>68</v>
      </c>
      <c r="I6" s="33" t="s">
        <v>69</v>
      </c>
      <c r="J6" s="33" t="s">
        <v>70</v>
      </c>
      <c r="K6" s="71" t="s">
        <v>71</v>
      </c>
      <c r="L6" s="71" t="s">
        <v>72</v>
      </c>
      <c r="M6" s="71" t="s">
        <v>73</v>
      </c>
      <c r="N6" s="71" t="s">
        <v>74</v>
      </c>
      <c r="O6" s="32" t="s">
        <v>75</v>
      </c>
      <c r="P6" s="69" t="s">
        <v>140</v>
      </c>
      <c r="Q6" s="68" t="s">
        <v>141</v>
      </c>
      <c r="R6" s="68" t="s">
        <v>142</v>
      </c>
      <c r="S6" s="70" t="s">
        <v>47</v>
      </c>
    </row>
    <row r="7" spans="1:44" s="59" customFormat="1" ht="13.5" customHeight="1">
      <c r="A7" s="96"/>
      <c r="B7" s="482"/>
      <c r="C7" s="94" t="s">
        <v>161</v>
      </c>
      <c r="D7" s="35"/>
      <c r="E7" s="36"/>
      <c r="F7" s="36"/>
      <c r="G7" s="36"/>
      <c r="H7" s="36"/>
      <c r="I7" s="36"/>
      <c r="J7" s="36"/>
      <c r="K7" s="36"/>
      <c r="L7" s="36"/>
      <c r="M7" s="36"/>
      <c r="N7" s="36"/>
      <c r="O7" s="36"/>
      <c r="P7" s="36"/>
      <c r="Q7" s="36"/>
      <c r="R7" s="36"/>
      <c r="S7" s="36"/>
      <c r="T7" s="15"/>
      <c r="U7" s="15"/>
      <c r="V7" s="15"/>
      <c r="W7" s="15"/>
      <c r="X7" s="15"/>
      <c r="Y7" s="15"/>
      <c r="Z7" s="15"/>
      <c r="AA7" s="15"/>
      <c r="AB7" s="15"/>
      <c r="AC7" s="15"/>
      <c r="AD7" s="15"/>
      <c r="AE7" s="15"/>
      <c r="AF7" s="15"/>
      <c r="AG7" s="15"/>
      <c r="AH7" s="15"/>
      <c r="AI7" s="15"/>
      <c r="AJ7" s="15"/>
      <c r="AK7" s="15"/>
      <c r="AL7" s="15"/>
      <c r="AM7" s="15"/>
      <c r="AN7" s="15"/>
      <c r="AO7" s="15"/>
      <c r="AP7" s="15"/>
      <c r="AQ7" s="15"/>
      <c r="AR7" s="15"/>
    </row>
    <row r="8" spans="1:44" s="59" customFormat="1" ht="13.5" customHeight="1">
      <c r="A8" s="83"/>
      <c r="B8" s="483"/>
      <c r="C8" s="72" t="s">
        <v>162</v>
      </c>
      <c r="D8" s="16"/>
      <c r="E8" s="6"/>
      <c r="F8" s="6"/>
      <c r="G8" s="6"/>
      <c r="H8" s="6"/>
      <c r="I8" s="6"/>
      <c r="J8" s="6"/>
      <c r="K8" s="6"/>
      <c r="L8" s="6"/>
      <c r="M8" s="6"/>
      <c r="N8" s="6"/>
      <c r="O8" s="6"/>
      <c r="P8" s="6"/>
      <c r="Q8" s="6"/>
      <c r="R8" s="6"/>
      <c r="S8" s="6"/>
      <c r="T8" s="15"/>
      <c r="U8" s="15"/>
      <c r="V8" s="15"/>
      <c r="W8" s="15"/>
      <c r="X8" s="15"/>
      <c r="Y8" s="15"/>
      <c r="Z8" s="15"/>
      <c r="AA8" s="15"/>
      <c r="AB8" s="15"/>
      <c r="AC8" s="15"/>
      <c r="AD8" s="15"/>
      <c r="AE8" s="15"/>
      <c r="AF8" s="15"/>
      <c r="AG8" s="15"/>
      <c r="AH8" s="15"/>
      <c r="AI8" s="15"/>
      <c r="AJ8" s="15"/>
      <c r="AK8" s="15"/>
      <c r="AL8" s="15"/>
      <c r="AM8" s="15"/>
      <c r="AN8" s="15"/>
      <c r="AO8" s="15"/>
      <c r="AP8" s="15"/>
      <c r="AQ8" s="15"/>
      <c r="AR8" s="15"/>
    </row>
    <row r="9" spans="1:44" s="59" customFormat="1" ht="13.5" customHeight="1">
      <c r="A9" s="83"/>
      <c r="B9" s="484"/>
      <c r="C9" s="95" t="s">
        <v>163</v>
      </c>
      <c r="D9" s="16"/>
      <c r="E9" s="6"/>
      <c r="F9" s="6"/>
      <c r="G9" s="6"/>
      <c r="H9" s="6"/>
      <c r="I9" s="6"/>
      <c r="J9" s="6"/>
      <c r="K9" s="6"/>
      <c r="L9" s="6"/>
      <c r="M9" s="6"/>
      <c r="N9" s="6"/>
      <c r="O9" s="6"/>
      <c r="P9" s="6"/>
      <c r="Q9" s="6"/>
      <c r="R9" s="6"/>
      <c r="S9" s="6"/>
      <c r="T9" s="15"/>
      <c r="U9" s="15"/>
      <c r="V9" s="15"/>
      <c r="W9" s="15"/>
      <c r="X9" s="15"/>
      <c r="Y9" s="15"/>
      <c r="Z9" s="15"/>
      <c r="AA9" s="15"/>
      <c r="AB9" s="15"/>
      <c r="AC9" s="15"/>
      <c r="AD9" s="15"/>
      <c r="AE9" s="15"/>
      <c r="AF9" s="15"/>
      <c r="AG9" s="15"/>
      <c r="AH9" s="15"/>
      <c r="AI9" s="15"/>
      <c r="AJ9" s="15"/>
      <c r="AK9" s="15"/>
      <c r="AL9" s="15"/>
      <c r="AM9" s="15"/>
      <c r="AN9" s="15"/>
      <c r="AO9" s="15"/>
      <c r="AP9" s="15"/>
      <c r="AQ9" s="15"/>
      <c r="AR9" s="15"/>
    </row>
    <row r="10" spans="1:19" s="59" customFormat="1" ht="13.5" customHeight="1">
      <c r="A10" s="83"/>
      <c r="B10" s="485"/>
      <c r="C10" s="94" t="s">
        <v>161</v>
      </c>
      <c r="D10" s="35"/>
      <c r="E10" s="36"/>
      <c r="F10" s="36"/>
      <c r="G10" s="36"/>
      <c r="H10" s="36"/>
      <c r="I10" s="36"/>
      <c r="J10" s="36"/>
      <c r="K10" s="36"/>
      <c r="L10" s="36"/>
      <c r="M10" s="36"/>
      <c r="N10" s="36"/>
      <c r="O10" s="36"/>
      <c r="P10" s="36"/>
      <c r="Q10" s="36"/>
      <c r="R10" s="36"/>
      <c r="S10" s="36"/>
    </row>
    <row r="11" spans="1:19" s="59" customFormat="1" ht="13.5" customHeight="1">
      <c r="A11" s="83"/>
      <c r="B11" s="486"/>
      <c r="C11" s="72" t="s">
        <v>162</v>
      </c>
      <c r="D11" s="42"/>
      <c r="E11" s="30"/>
      <c r="F11" s="38"/>
      <c r="G11" s="30"/>
      <c r="H11" s="30"/>
      <c r="I11" s="30"/>
      <c r="J11" s="39"/>
      <c r="K11" s="38"/>
      <c r="L11" s="38"/>
      <c r="M11" s="38"/>
      <c r="N11" s="38"/>
      <c r="O11" s="38"/>
      <c r="P11" s="38"/>
      <c r="Q11" s="38"/>
      <c r="R11" s="38"/>
      <c r="S11" s="38"/>
    </row>
    <row r="12" spans="1:19" s="59" customFormat="1" ht="13.5" customHeight="1">
      <c r="A12" s="83"/>
      <c r="B12" s="495"/>
      <c r="C12" s="95" t="s">
        <v>163</v>
      </c>
      <c r="D12" s="42"/>
      <c r="E12" s="30"/>
      <c r="F12" s="38"/>
      <c r="G12" s="30"/>
      <c r="H12" s="30"/>
      <c r="I12" s="30"/>
      <c r="J12" s="39"/>
      <c r="K12" s="38"/>
      <c r="L12" s="38"/>
      <c r="M12" s="38"/>
      <c r="N12" s="38"/>
      <c r="O12" s="38"/>
      <c r="P12" s="38"/>
      <c r="Q12" s="38"/>
      <c r="R12" s="38"/>
      <c r="S12" s="38"/>
    </row>
    <row r="13" spans="1:19" s="59" customFormat="1" ht="13.5" customHeight="1">
      <c r="A13" s="83"/>
      <c r="B13" s="485"/>
      <c r="C13" s="94" t="s">
        <v>161</v>
      </c>
      <c r="D13" s="35"/>
      <c r="E13" s="36"/>
      <c r="F13" s="36"/>
      <c r="G13" s="36"/>
      <c r="H13" s="36"/>
      <c r="I13" s="36"/>
      <c r="J13" s="36"/>
      <c r="K13" s="36"/>
      <c r="L13" s="36"/>
      <c r="M13" s="36"/>
      <c r="N13" s="36"/>
      <c r="O13" s="36"/>
      <c r="P13" s="36"/>
      <c r="Q13" s="36"/>
      <c r="R13" s="36"/>
      <c r="S13" s="36"/>
    </row>
    <row r="14" spans="1:19" s="59" customFormat="1" ht="13.5" customHeight="1">
      <c r="A14" s="83"/>
      <c r="B14" s="486"/>
      <c r="C14" s="72" t="s">
        <v>162</v>
      </c>
      <c r="D14" s="42"/>
      <c r="E14" s="30"/>
      <c r="F14" s="38"/>
      <c r="G14" s="30"/>
      <c r="H14" s="30"/>
      <c r="I14" s="30"/>
      <c r="J14" s="39"/>
      <c r="K14" s="38"/>
      <c r="L14" s="38"/>
      <c r="M14" s="38"/>
      <c r="N14" s="38"/>
      <c r="O14" s="38"/>
      <c r="P14" s="38"/>
      <c r="Q14" s="38"/>
      <c r="R14" s="38"/>
      <c r="S14" s="38"/>
    </row>
    <row r="15" spans="1:19" s="59" customFormat="1" ht="13.5" customHeight="1">
      <c r="A15" s="83"/>
      <c r="B15" s="495"/>
      <c r="C15" s="95" t="s">
        <v>163</v>
      </c>
      <c r="D15" s="42"/>
      <c r="E15" s="30"/>
      <c r="F15" s="38"/>
      <c r="G15" s="30"/>
      <c r="H15" s="30"/>
      <c r="I15" s="30"/>
      <c r="J15" s="39"/>
      <c r="K15" s="38"/>
      <c r="L15" s="38"/>
      <c r="M15" s="38"/>
      <c r="N15" s="38"/>
      <c r="O15" s="38"/>
      <c r="P15" s="38"/>
      <c r="Q15" s="38"/>
      <c r="R15" s="38"/>
      <c r="S15" s="38"/>
    </row>
    <row r="16" spans="1:19" s="59" customFormat="1" ht="13.5" customHeight="1">
      <c r="A16" s="83"/>
      <c r="B16" s="485"/>
      <c r="C16" s="94" t="s">
        <v>161</v>
      </c>
      <c r="D16" s="35"/>
      <c r="E16" s="36"/>
      <c r="F16" s="36"/>
      <c r="G16" s="36"/>
      <c r="H16" s="36"/>
      <c r="I16" s="36"/>
      <c r="J16" s="36"/>
      <c r="K16" s="36"/>
      <c r="L16" s="36"/>
      <c r="M16" s="36"/>
      <c r="N16" s="36"/>
      <c r="O16" s="36"/>
      <c r="P16" s="36"/>
      <c r="Q16" s="36"/>
      <c r="R16" s="36"/>
      <c r="S16" s="36"/>
    </row>
    <row r="17" spans="1:19" s="59" customFormat="1" ht="13.5" customHeight="1">
      <c r="A17" s="83"/>
      <c r="B17" s="486"/>
      <c r="C17" s="72" t="s">
        <v>162</v>
      </c>
      <c r="D17" s="42"/>
      <c r="E17" s="30"/>
      <c r="F17" s="30"/>
      <c r="G17" s="30"/>
      <c r="H17" s="30"/>
      <c r="I17" s="30"/>
      <c r="J17" s="30"/>
      <c r="K17" s="30"/>
      <c r="L17" s="30"/>
      <c r="M17" s="30"/>
      <c r="N17" s="30"/>
      <c r="O17" s="30"/>
      <c r="P17" s="30"/>
      <c r="Q17" s="30"/>
      <c r="R17" s="30"/>
      <c r="S17" s="30"/>
    </row>
    <row r="18" spans="1:19" s="59" customFormat="1" ht="13.5" customHeight="1">
      <c r="A18" s="83"/>
      <c r="B18" s="486"/>
      <c r="C18" s="95" t="s">
        <v>163</v>
      </c>
      <c r="D18" s="42"/>
      <c r="E18" s="30"/>
      <c r="F18" s="30"/>
      <c r="G18" s="30"/>
      <c r="H18" s="30"/>
      <c r="I18" s="30"/>
      <c r="J18" s="30"/>
      <c r="K18" s="30"/>
      <c r="L18" s="30"/>
      <c r="M18" s="30"/>
      <c r="N18" s="30"/>
      <c r="O18" s="30"/>
      <c r="P18" s="30"/>
      <c r="Q18" s="30"/>
      <c r="R18" s="30"/>
      <c r="S18" s="30"/>
    </row>
    <row r="19" spans="1:19" s="59" customFormat="1" ht="13.5" customHeight="1">
      <c r="A19" s="83"/>
      <c r="B19" s="485"/>
      <c r="C19" s="94" t="s">
        <v>161</v>
      </c>
      <c r="D19" s="35"/>
      <c r="E19" s="36"/>
      <c r="F19" s="36"/>
      <c r="G19" s="36"/>
      <c r="H19" s="36"/>
      <c r="I19" s="36"/>
      <c r="J19" s="36"/>
      <c r="K19" s="36"/>
      <c r="L19" s="36"/>
      <c r="M19" s="36"/>
      <c r="N19" s="36"/>
      <c r="O19" s="36"/>
      <c r="P19" s="36"/>
      <c r="Q19" s="36"/>
      <c r="R19" s="36"/>
      <c r="S19" s="36"/>
    </row>
    <row r="20" spans="1:19" s="59" customFormat="1" ht="13.5" customHeight="1">
      <c r="A20" s="83"/>
      <c r="B20" s="486"/>
      <c r="C20" s="72" t="s">
        <v>162</v>
      </c>
      <c r="D20" s="42"/>
      <c r="E20" s="30"/>
      <c r="F20" s="38"/>
      <c r="G20" s="30"/>
      <c r="H20" s="30"/>
      <c r="I20" s="30"/>
      <c r="J20" s="39"/>
      <c r="K20" s="38"/>
      <c r="L20" s="38"/>
      <c r="M20" s="38"/>
      <c r="N20" s="38"/>
      <c r="O20" s="38"/>
      <c r="P20" s="38"/>
      <c r="Q20" s="38"/>
      <c r="R20" s="38"/>
      <c r="S20" s="38"/>
    </row>
    <row r="21" spans="1:19" s="59" customFormat="1" ht="13.5" customHeight="1">
      <c r="A21" s="83"/>
      <c r="B21" s="486"/>
      <c r="C21" s="95" t="s">
        <v>163</v>
      </c>
      <c r="D21" s="42"/>
      <c r="E21" s="30"/>
      <c r="F21" s="38"/>
      <c r="G21" s="30"/>
      <c r="H21" s="30"/>
      <c r="I21" s="30"/>
      <c r="J21" s="39"/>
      <c r="K21" s="38"/>
      <c r="L21" s="38"/>
      <c r="M21" s="38"/>
      <c r="N21" s="38"/>
      <c r="O21" s="38"/>
      <c r="P21" s="38"/>
      <c r="Q21" s="38"/>
      <c r="R21" s="38"/>
      <c r="S21" s="38"/>
    </row>
    <row r="22" spans="1:19" s="59" customFormat="1" ht="13.5" customHeight="1">
      <c r="A22" s="83"/>
      <c r="B22" s="485"/>
      <c r="C22" s="94" t="s">
        <v>161</v>
      </c>
      <c r="D22" s="35"/>
      <c r="E22" s="36"/>
      <c r="F22" s="36"/>
      <c r="G22" s="36"/>
      <c r="H22" s="36"/>
      <c r="I22" s="36"/>
      <c r="J22" s="36"/>
      <c r="K22" s="36"/>
      <c r="L22" s="36"/>
      <c r="M22" s="36"/>
      <c r="N22" s="36"/>
      <c r="O22" s="36"/>
      <c r="P22" s="36"/>
      <c r="Q22" s="36"/>
      <c r="R22" s="36"/>
      <c r="S22" s="36"/>
    </row>
    <row r="23" spans="1:19" s="59" customFormat="1" ht="13.5" customHeight="1">
      <c r="A23" s="83"/>
      <c r="B23" s="486"/>
      <c r="C23" s="72" t="s">
        <v>162</v>
      </c>
      <c r="D23" s="42"/>
      <c r="E23" s="30"/>
      <c r="F23" s="38"/>
      <c r="G23" s="30"/>
      <c r="H23" s="30"/>
      <c r="I23" s="30"/>
      <c r="J23" s="39"/>
      <c r="K23" s="38"/>
      <c r="L23" s="38"/>
      <c r="M23" s="38"/>
      <c r="N23" s="38"/>
      <c r="O23" s="38"/>
      <c r="P23" s="38"/>
      <c r="Q23" s="38"/>
      <c r="R23" s="38"/>
      <c r="S23" s="38"/>
    </row>
    <row r="24" spans="1:19" s="59" customFormat="1" ht="13.5" customHeight="1">
      <c r="A24" s="83"/>
      <c r="B24" s="495"/>
      <c r="C24" s="95" t="s">
        <v>163</v>
      </c>
      <c r="D24" s="42"/>
      <c r="E24" s="30"/>
      <c r="F24" s="38"/>
      <c r="G24" s="30"/>
      <c r="H24" s="30"/>
      <c r="I24" s="30"/>
      <c r="J24" s="39"/>
      <c r="K24" s="38"/>
      <c r="L24" s="38"/>
      <c r="M24" s="38"/>
      <c r="N24" s="38"/>
      <c r="O24" s="38"/>
      <c r="P24" s="38"/>
      <c r="Q24" s="38"/>
      <c r="R24" s="38"/>
      <c r="S24" s="38"/>
    </row>
    <row r="25" spans="1:19" s="59" customFormat="1" ht="13.5" customHeight="1">
      <c r="A25" s="83"/>
      <c r="B25" s="526"/>
      <c r="C25" s="94" t="s">
        <v>161</v>
      </c>
      <c r="D25" s="35"/>
      <c r="E25" s="36"/>
      <c r="F25" s="36"/>
      <c r="G25" s="36"/>
      <c r="H25" s="36"/>
      <c r="I25" s="36"/>
      <c r="J25" s="36"/>
      <c r="K25" s="36"/>
      <c r="L25" s="36"/>
      <c r="M25" s="36"/>
      <c r="N25" s="36"/>
      <c r="O25" s="36"/>
      <c r="P25" s="36"/>
      <c r="Q25" s="36"/>
      <c r="R25" s="36"/>
      <c r="S25" s="36"/>
    </row>
    <row r="26" spans="1:19" s="59" customFormat="1" ht="13.5" customHeight="1">
      <c r="A26" s="83"/>
      <c r="B26" s="526"/>
      <c r="C26" s="72" t="s">
        <v>162</v>
      </c>
      <c r="D26" s="42"/>
      <c r="E26" s="30"/>
      <c r="F26" s="38"/>
      <c r="G26" s="30"/>
      <c r="H26" s="30"/>
      <c r="I26" s="30"/>
      <c r="J26" s="39"/>
      <c r="K26" s="38"/>
      <c r="L26" s="38"/>
      <c r="M26" s="38"/>
      <c r="N26" s="38"/>
      <c r="O26" s="38"/>
      <c r="P26" s="38"/>
      <c r="Q26" s="38"/>
      <c r="R26" s="38"/>
      <c r="S26" s="38"/>
    </row>
    <row r="27" spans="1:19" s="59" customFormat="1" ht="13.5" customHeight="1">
      <c r="A27" s="83"/>
      <c r="B27" s="526"/>
      <c r="C27" s="95" t="s">
        <v>163</v>
      </c>
      <c r="D27" s="42"/>
      <c r="E27" s="30"/>
      <c r="F27" s="38"/>
      <c r="G27" s="30"/>
      <c r="H27" s="30"/>
      <c r="I27" s="30"/>
      <c r="J27" s="39"/>
      <c r="K27" s="38"/>
      <c r="L27" s="38"/>
      <c r="M27" s="38"/>
      <c r="N27" s="38"/>
      <c r="O27" s="38"/>
      <c r="P27" s="38"/>
      <c r="Q27" s="38"/>
      <c r="R27" s="38"/>
      <c r="S27" s="38"/>
    </row>
    <row r="28" spans="1:19" s="59" customFormat="1" ht="13.5" customHeight="1">
      <c r="A28" s="83"/>
      <c r="B28" s="482"/>
      <c r="C28" s="94" t="s">
        <v>161</v>
      </c>
      <c r="D28" s="35"/>
      <c r="E28" s="36"/>
      <c r="F28" s="36"/>
      <c r="G28" s="36"/>
      <c r="H28" s="36"/>
      <c r="I28" s="36"/>
      <c r="J28" s="36"/>
      <c r="K28" s="36"/>
      <c r="L28" s="36"/>
      <c r="M28" s="36"/>
      <c r="N28" s="36"/>
      <c r="O28" s="36"/>
      <c r="P28" s="36"/>
      <c r="Q28" s="36"/>
      <c r="R28" s="36"/>
      <c r="S28" s="36"/>
    </row>
    <row r="29" spans="1:20" s="59" customFormat="1" ht="13.5" customHeight="1">
      <c r="A29" s="83"/>
      <c r="B29" s="483"/>
      <c r="C29" s="72" t="s">
        <v>162</v>
      </c>
      <c r="D29" s="42"/>
      <c r="E29" s="30"/>
      <c r="F29" s="38"/>
      <c r="G29" s="30"/>
      <c r="H29" s="30"/>
      <c r="I29" s="30"/>
      <c r="J29" s="39"/>
      <c r="K29" s="38"/>
      <c r="L29" s="38"/>
      <c r="M29" s="38"/>
      <c r="N29" s="38"/>
      <c r="O29" s="38"/>
      <c r="P29" s="38"/>
      <c r="Q29" s="38"/>
      <c r="R29" s="38"/>
      <c r="S29" s="38"/>
      <c r="T29" s="60"/>
    </row>
    <row r="30" spans="1:20" s="59" customFormat="1" ht="13.5" customHeight="1">
      <c r="A30" s="83"/>
      <c r="B30" s="484"/>
      <c r="C30" s="95" t="s">
        <v>163</v>
      </c>
      <c r="D30" s="42"/>
      <c r="E30" s="30"/>
      <c r="F30" s="38"/>
      <c r="G30" s="30"/>
      <c r="H30" s="30"/>
      <c r="I30" s="30"/>
      <c r="J30" s="39"/>
      <c r="K30" s="38"/>
      <c r="L30" s="38"/>
      <c r="M30" s="38"/>
      <c r="N30" s="38"/>
      <c r="O30" s="38"/>
      <c r="P30" s="38"/>
      <c r="Q30" s="38"/>
      <c r="R30" s="38"/>
      <c r="S30" s="38"/>
      <c r="T30" s="60"/>
    </row>
    <row r="31" spans="1:19" s="59" customFormat="1" ht="13.5" customHeight="1">
      <c r="A31" s="83"/>
      <c r="B31" s="485"/>
      <c r="C31" s="94" t="s">
        <v>161</v>
      </c>
      <c r="D31" s="35"/>
      <c r="E31" s="36"/>
      <c r="F31" s="36"/>
      <c r="G31" s="36"/>
      <c r="H31" s="36"/>
      <c r="I31" s="36"/>
      <c r="J31" s="36"/>
      <c r="K31" s="36"/>
      <c r="L31" s="36"/>
      <c r="M31" s="36"/>
      <c r="N31" s="36"/>
      <c r="O31" s="36"/>
      <c r="P31" s="36"/>
      <c r="Q31" s="36"/>
      <c r="R31" s="36"/>
      <c r="S31" s="36"/>
    </row>
    <row r="32" spans="1:20" s="59" customFormat="1" ht="13.5" customHeight="1">
      <c r="A32" s="83"/>
      <c r="B32" s="486"/>
      <c r="C32" s="72" t="s">
        <v>162</v>
      </c>
      <c r="D32" s="42"/>
      <c r="E32" s="30"/>
      <c r="F32" s="30"/>
      <c r="G32" s="30"/>
      <c r="H32" s="30"/>
      <c r="I32" s="30"/>
      <c r="J32" s="30"/>
      <c r="K32" s="30"/>
      <c r="L32" s="30"/>
      <c r="M32" s="30"/>
      <c r="N32" s="30"/>
      <c r="O32" s="30"/>
      <c r="P32" s="30"/>
      <c r="Q32" s="30"/>
      <c r="R32" s="30"/>
      <c r="S32" s="30"/>
      <c r="T32" s="60"/>
    </row>
    <row r="33" spans="1:20" s="59" customFormat="1" ht="13.5" customHeight="1">
      <c r="A33" s="83"/>
      <c r="B33" s="495"/>
      <c r="C33" s="95" t="s">
        <v>163</v>
      </c>
      <c r="D33" s="42"/>
      <c r="E33" s="30"/>
      <c r="F33" s="30"/>
      <c r="G33" s="30"/>
      <c r="H33" s="30"/>
      <c r="I33" s="30"/>
      <c r="J33" s="30"/>
      <c r="K33" s="30"/>
      <c r="L33" s="30"/>
      <c r="M33" s="30"/>
      <c r="N33" s="30"/>
      <c r="O33" s="30"/>
      <c r="P33" s="30"/>
      <c r="Q33" s="30"/>
      <c r="R33" s="30"/>
      <c r="S33" s="30"/>
      <c r="T33" s="60"/>
    </row>
    <row r="34" spans="1:19" ht="13.5" customHeight="1">
      <c r="A34" s="83"/>
      <c r="B34" s="485"/>
      <c r="C34" s="94" t="s">
        <v>161</v>
      </c>
      <c r="D34" s="35"/>
      <c r="E34" s="36"/>
      <c r="F34" s="36"/>
      <c r="G34" s="36"/>
      <c r="H34" s="36"/>
      <c r="I34" s="36"/>
      <c r="J34" s="36"/>
      <c r="K34" s="36"/>
      <c r="L34" s="36"/>
      <c r="M34" s="36"/>
      <c r="N34" s="36"/>
      <c r="O34" s="36"/>
      <c r="P34" s="36"/>
      <c r="Q34" s="36"/>
      <c r="R34" s="36"/>
      <c r="S34" s="36"/>
    </row>
    <row r="35" spans="1:19" ht="13.5" customHeight="1">
      <c r="A35" s="83"/>
      <c r="B35" s="486"/>
      <c r="C35" s="72" t="s">
        <v>162</v>
      </c>
      <c r="D35" s="42"/>
      <c r="E35" s="30"/>
      <c r="F35" s="39"/>
      <c r="G35" s="38"/>
      <c r="H35" s="38"/>
      <c r="I35" s="38"/>
      <c r="J35" s="38"/>
      <c r="K35" s="38"/>
      <c r="L35" s="38"/>
      <c r="M35" s="38"/>
      <c r="N35" s="38"/>
      <c r="O35" s="38"/>
      <c r="P35" s="39"/>
      <c r="Q35" s="39"/>
      <c r="R35" s="39"/>
      <c r="S35" s="39"/>
    </row>
    <row r="36" spans="1:19" ht="13.5" customHeight="1">
      <c r="A36" s="83"/>
      <c r="B36" s="495"/>
      <c r="C36" s="95" t="s">
        <v>163</v>
      </c>
      <c r="D36" s="42"/>
      <c r="E36" s="30"/>
      <c r="F36" s="39"/>
      <c r="G36" s="38"/>
      <c r="H36" s="38"/>
      <c r="I36" s="38"/>
      <c r="J36" s="38"/>
      <c r="K36" s="38"/>
      <c r="L36" s="38"/>
      <c r="M36" s="38"/>
      <c r="N36" s="38"/>
      <c r="O36" s="38"/>
      <c r="P36" s="39"/>
      <c r="Q36" s="39"/>
      <c r="R36" s="39"/>
      <c r="S36" s="39"/>
    </row>
    <row r="37" spans="1:19" ht="13.5" customHeight="1">
      <c r="A37" s="83"/>
      <c r="B37" s="486"/>
      <c r="C37" s="94" t="s">
        <v>161</v>
      </c>
      <c r="D37" s="35"/>
      <c r="E37" s="36"/>
      <c r="F37" s="36"/>
      <c r="G37" s="36"/>
      <c r="H37" s="36"/>
      <c r="I37" s="36"/>
      <c r="J37" s="36"/>
      <c r="K37" s="36"/>
      <c r="L37" s="36"/>
      <c r="M37" s="36"/>
      <c r="N37" s="36"/>
      <c r="O37" s="36"/>
      <c r="P37" s="36"/>
      <c r="Q37" s="36"/>
      <c r="R37" s="36"/>
      <c r="S37" s="36"/>
    </row>
    <row r="38" spans="1:19" ht="13.5" customHeight="1">
      <c r="A38" s="83"/>
      <c r="B38" s="486"/>
      <c r="C38" s="72" t="s">
        <v>162</v>
      </c>
      <c r="D38" s="16"/>
      <c r="E38" s="6"/>
      <c r="F38" s="6"/>
      <c r="G38" s="6"/>
      <c r="H38" s="6"/>
      <c r="I38" s="6"/>
      <c r="J38" s="6"/>
      <c r="K38" s="6"/>
      <c r="L38" s="6"/>
      <c r="M38" s="6"/>
      <c r="N38" s="6"/>
      <c r="O38" s="6"/>
      <c r="P38" s="6"/>
      <c r="Q38" s="6"/>
      <c r="R38" s="6"/>
      <c r="S38" s="6"/>
    </row>
    <row r="39" spans="1:19" ht="13.5" customHeight="1">
      <c r="A39" s="83"/>
      <c r="B39" s="486"/>
      <c r="C39" s="95" t="s">
        <v>163</v>
      </c>
      <c r="D39" s="16"/>
      <c r="E39" s="6"/>
      <c r="F39" s="6"/>
      <c r="G39" s="6"/>
      <c r="H39" s="6"/>
      <c r="I39" s="6"/>
      <c r="J39" s="6"/>
      <c r="K39" s="6"/>
      <c r="L39" s="6"/>
      <c r="M39" s="6"/>
      <c r="N39" s="6"/>
      <c r="O39" s="6"/>
      <c r="P39" s="6"/>
      <c r="Q39" s="6"/>
      <c r="R39" s="6"/>
      <c r="S39" s="6"/>
    </row>
    <row r="40" spans="1:19" ht="13.5" customHeight="1">
      <c r="A40" s="83"/>
      <c r="B40" s="485"/>
      <c r="C40" s="94" t="s">
        <v>161</v>
      </c>
      <c r="D40" s="35"/>
      <c r="E40" s="36"/>
      <c r="F40" s="36"/>
      <c r="G40" s="36"/>
      <c r="H40" s="36"/>
      <c r="I40" s="36"/>
      <c r="J40" s="36"/>
      <c r="K40" s="36"/>
      <c r="L40" s="36"/>
      <c r="M40" s="36"/>
      <c r="N40" s="36"/>
      <c r="O40" s="36"/>
      <c r="P40" s="36"/>
      <c r="Q40" s="36"/>
      <c r="R40" s="36"/>
      <c r="S40" s="36"/>
    </row>
    <row r="41" spans="1:19" ht="13.5" customHeight="1">
      <c r="A41" s="83"/>
      <c r="B41" s="486"/>
      <c r="C41" s="72" t="s">
        <v>162</v>
      </c>
      <c r="D41" s="16"/>
      <c r="E41" s="6"/>
      <c r="F41" s="6"/>
      <c r="G41" s="6"/>
      <c r="H41" s="6"/>
      <c r="I41" s="6"/>
      <c r="J41" s="6"/>
      <c r="K41" s="6"/>
      <c r="L41" s="6"/>
      <c r="M41" s="6"/>
      <c r="N41" s="6"/>
      <c r="O41" s="6"/>
      <c r="P41" s="6"/>
      <c r="Q41" s="6"/>
      <c r="R41" s="6"/>
      <c r="S41" s="6"/>
    </row>
    <row r="42" spans="1:19" ht="13.5" customHeight="1">
      <c r="A42" s="83"/>
      <c r="B42" s="495"/>
      <c r="C42" s="95" t="s">
        <v>163</v>
      </c>
      <c r="D42" s="16"/>
      <c r="E42" s="6"/>
      <c r="F42" s="6"/>
      <c r="G42" s="6"/>
      <c r="H42" s="6"/>
      <c r="I42" s="6"/>
      <c r="J42" s="6"/>
      <c r="K42" s="6"/>
      <c r="L42" s="6"/>
      <c r="M42" s="6"/>
      <c r="N42" s="6"/>
      <c r="O42" s="6"/>
      <c r="P42" s="6"/>
      <c r="Q42" s="6"/>
      <c r="R42" s="6"/>
      <c r="S42" s="6"/>
    </row>
    <row r="43" spans="1:19" s="59" customFormat="1" ht="13.5" customHeight="1">
      <c r="A43" s="83"/>
      <c r="B43" s="485"/>
      <c r="C43" s="94" t="s">
        <v>161</v>
      </c>
      <c r="D43" s="35"/>
      <c r="E43" s="36"/>
      <c r="F43" s="36"/>
      <c r="G43" s="36"/>
      <c r="H43" s="36"/>
      <c r="I43" s="36"/>
      <c r="J43" s="36"/>
      <c r="K43" s="36"/>
      <c r="L43" s="36"/>
      <c r="M43" s="36"/>
      <c r="N43" s="36"/>
      <c r="O43" s="36"/>
      <c r="P43" s="36"/>
      <c r="Q43" s="36"/>
      <c r="R43" s="36"/>
      <c r="S43" s="36"/>
    </row>
    <row r="44" spans="1:19" s="59" customFormat="1" ht="13.5" customHeight="1">
      <c r="A44" s="83"/>
      <c r="B44" s="486"/>
      <c r="C44" s="72" t="s">
        <v>162</v>
      </c>
      <c r="D44" s="16"/>
      <c r="E44" s="6"/>
      <c r="F44" s="6"/>
      <c r="G44" s="6"/>
      <c r="H44" s="6"/>
      <c r="I44" s="6"/>
      <c r="J44" s="6"/>
      <c r="K44" s="6"/>
      <c r="L44" s="6"/>
      <c r="M44" s="6"/>
      <c r="N44" s="6"/>
      <c r="O44" s="6"/>
      <c r="P44" s="6"/>
      <c r="Q44" s="6"/>
      <c r="R44" s="6"/>
      <c r="S44" s="6"/>
    </row>
    <row r="45" spans="1:19" s="59" customFormat="1" ht="13.5" customHeight="1">
      <c r="A45" s="83"/>
      <c r="B45" s="495"/>
      <c r="C45" s="95" t="s">
        <v>163</v>
      </c>
      <c r="D45" s="16"/>
      <c r="E45" s="6"/>
      <c r="F45" s="6"/>
      <c r="G45" s="6"/>
      <c r="H45" s="6"/>
      <c r="I45" s="6"/>
      <c r="J45" s="6"/>
      <c r="K45" s="6"/>
      <c r="L45" s="6"/>
      <c r="M45" s="6"/>
      <c r="N45" s="6"/>
      <c r="O45" s="6"/>
      <c r="P45" s="6"/>
      <c r="Q45" s="6"/>
      <c r="R45" s="6"/>
      <c r="S45" s="6"/>
    </row>
    <row r="46" spans="1:19" s="59" customFormat="1" ht="13.5" customHeight="1">
      <c r="A46" s="83"/>
      <c r="B46" s="482"/>
      <c r="C46" s="94" t="s">
        <v>161</v>
      </c>
      <c r="D46" s="35"/>
      <c r="E46" s="36"/>
      <c r="F46" s="36"/>
      <c r="G46" s="36"/>
      <c r="H46" s="36"/>
      <c r="I46" s="36"/>
      <c r="J46" s="36"/>
      <c r="K46" s="36"/>
      <c r="L46" s="36"/>
      <c r="M46" s="36"/>
      <c r="N46" s="36"/>
      <c r="O46" s="36"/>
      <c r="P46" s="36"/>
      <c r="Q46" s="36"/>
      <c r="R46" s="36"/>
      <c r="S46" s="36"/>
    </row>
    <row r="47" spans="1:19" s="59" customFormat="1" ht="13.5" customHeight="1">
      <c r="A47" s="83"/>
      <c r="B47" s="483"/>
      <c r="C47" s="72" t="s">
        <v>162</v>
      </c>
      <c r="D47" s="16"/>
      <c r="E47" s="6"/>
      <c r="F47" s="6"/>
      <c r="G47" s="6"/>
      <c r="H47" s="6"/>
      <c r="I47" s="6"/>
      <c r="J47" s="6"/>
      <c r="K47" s="6"/>
      <c r="L47" s="6"/>
      <c r="M47" s="6"/>
      <c r="N47" s="6"/>
      <c r="O47" s="6"/>
      <c r="P47" s="6"/>
      <c r="Q47" s="6"/>
      <c r="R47" s="6"/>
      <c r="S47" s="6"/>
    </row>
    <row r="48" spans="1:19" s="59" customFormat="1" ht="13.5" customHeight="1">
      <c r="A48" s="83"/>
      <c r="B48" s="484"/>
      <c r="C48" s="72" t="s">
        <v>163</v>
      </c>
      <c r="D48" s="16"/>
      <c r="E48" s="6"/>
      <c r="F48" s="6"/>
      <c r="G48" s="6"/>
      <c r="H48" s="6"/>
      <c r="I48" s="6"/>
      <c r="J48" s="6"/>
      <c r="K48" s="6"/>
      <c r="L48" s="6"/>
      <c r="M48" s="6"/>
      <c r="N48" s="6"/>
      <c r="O48" s="6"/>
      <c r="P48" s="6"/>
      <c r="Q48" s="6"/>
      <c r="R48" s="6"/>
      <c r="S48" s="6"/>
    </row>
    <row r="50" spans="1:19" ht="15.75">
      <c r="A50" s="586" t="e">
        <f>"- "&amp;#REF!&amp;" -"</f>
        <v>#REF!</v>
      </c>
      <c r="B50" s="586"/>
      <c r="C50" s="586"/>
      <c r="D50" s="586"/>
      <c r="E50" s="586"/>
      <c r="F50" s="586"/>
      <c r="G50" s="586"/>
      <c r="H50" s="586"/>
      <c r="I50" s="586"/>
      <c r="J50" s="586" t="e">
        <f>"- "&amp;#REF!&amp;" -"</f>
        <v>#REF!</v>
      </c>
      <c r="K50" s="586"/>
      <c r="L50" s="586"/>
      <c r="M50" s="586"/>
      <c r="N50" s="586"/>
      <c r="O50" s="586"/>
      <c r="P50" s="586"/>
      <c r="Q50" s="586"/>
      <c r="R50" s="586"/>
      <c r="S50" s="586"/>
    </row>
  </sheetData>
  <sheetProtection/>
  <mergeCells count="28">
    <mergeCell ref="A1:I1"/>
    <mergeCell ref="J1:S1"/>
    <mergeCell ref="A50:I50"/>
    <mergeCell ref="J50:S50"/>
    <mergeCell ref="B37:B39"/>
    <mergeCell ref="B40:B42"/>
    <mergeCell ref="B43:B45"/>
    <mergeCell ref="B46:B48"/>
    <mergeCell ref="B25:B27"/>
    <mergeCell ref="B28:B30"/>
    <mergeCell ref="C3:H3"/>
    <mergeCell ref="L3:R3"/>
    <mergeCell ref="P5:S5"/>
    <mergeCell ref="G5:G6"/>
    <mergeCell ref="E5:E6"/>
    <mergeCell ref="F5:F6"/>
    <mergeCell ref="K5:O5"/>
    <mergeCell ref="H5:J5"/>
    <mergeCell ref="B31:B33"/>
    <mergeCell ref="B34:B36"/>
    <mergeCell ref="D5:D6"/>
    <mergeCell ref="B7:B9"/>
    <mergeCell ref="B10:B12"/>
    <mergeCell ref="A5:C6"/>
    <mergeCell ref="B13:B15"/>
    <mergeCell ref="B16:B18"/>
    <mergeCell ref="B19:B21"/>
    <mergeCell ref="B22:B24"/>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AQ50"/>
  <sheetViews>
    <sheetView zoomScale="75" zoomScaleNormal="75" zoomScalePageLayoutView="0" workbookViewId="0" topLeftCell="A1">
      <selection activeCell="F6" sqref="F6:R6"/>
    </sheetView>
  </sheetViews>
  <sheetFormatPr defaultColWidth="9.00390625" defaultRowHeight="16.5"/>
  <cols>
    <col min="1" max="1" width="6.00390625" style="54" customWidth="1"/>
    <col min="2" max="3" width="9.625" style="54" customWidth="1"/>
    <col min="4" max="4" width="11.375" style="54" customWidth="1"/>
    <col min="5" max="5" width="9.625" style="54" customWidth="1"/>
    <col min="6" max="9" width="10.125" style="54" customWidth="1"/>
    <col min="10" max="18" width="9.75390625" style="54" customWidth="1"/>
    <col min="19" max="16384" width="9.00390625" style="54" customWidth="1"/>
  </cols>
  <sheetData>
    <row r="1" spans="1:18" s="64" customFormat="1" ht="21.75" customHeight="1">
      <c r="A1" s="501" t="s">
        <v>58</v>
      </c>
      <c r="B1" s="501"/>
      <c r="C1" s="501"/>
      <c r="D1" s="501"/>
      <c r="E1" s="501"/>
      <c r="F1" s="501"/>
      <c r="G1" s="501"/>
      <c r="H1" s="501"/>
      <c r="I1" s="501"/>
      <c r="J1" s="501" t="s">
        <v>59</v>
      </c>
      <c r="K1" s="501"/>
      <c r="L1" s="501"/>
      <c r="M1" s="501"/>
      <c r="N1" s="501"/>
      <c r="O1" s="501"/>
      <c r="P1" s="501"/>
      <c r="Q1" s="501"/>
      <c r="R1" s="501"/>
    </row>
    <row r="2" spans="1:18" ht="12" customHeight="1">
      <c r="A2" s="1"/>
      <c r="B2" s="1"/>
      <c r="C2" s="1"/>
      <c r="D2" s="1"/>
      <c r="E2" s="1"/>
      <c r="F2" s="1"/>
      <c r="G2" s="1"/>
      <c r="H2" s="1"/>
      <c r="I2" s="1"/>
      <c r="J2" s="1"/>
      <c r="K2" s="1"/>
      <c r="L2" s="1"/>
      <c r="M2" s="1"/>
      <c r="N2" s="1"/>
      <c r="O2" s="1"/>
      <c r="P2" s="1"/>
      <c r="Q2" s="1"/>
      <c r="R2" s="1"/>
    </row>
    <row r="3" spans="1:18" s="63" customFormat="1" ht="15" customHeight="1">
      <c r="A3" s="9"/>
      <c r="B3" s="592"/>
      <c r="C3" s="592"/>
      <c r="D3" s="592"/>
      <c r="E3" s="592"/>
      <c r="F3" s="592"/>
      <c r="G3" s="592"/>
      <c r="H3" s="592"/>
      <c r="I3" s="3" t="s">
        <v>24</v>
      </c>
      <c r="K3" s="591"/>
      <c r="L3" s="591"/>
      <c r="M3" s="591"/>
      <c r="N3" s="591"/>
      <c r="O3" s="591"/>
      <c r="P3" s="591"/>
      <c r="Q3" s="591"/>
      <c r="R3" s="97" t="s">
        <v>37</v>
      </c>
    </row>
    <row r="4" spans="1:19" s="17" customFormat="1" ht="4.5" customHeight="1">
      <c r="A4" s="10"/>
      <c r="B4" s="10"/>
      <c r="C4" s="10"/>
      <c r="D4" s="10"/>
      <c r="E4" s="10"/>
      <c r="F4" s="10"/>
      <c r="G4" s="10"/>
      <c r="H4" s="10"/>
      <c r="I4" s="10"/>
      <c r="J4" s="10"/>
      <c r="K4" s="10"/>
      <c r="L4" s="10"/>
      <c r="M4" s="10"/>
      <c r="N4" s="10"/>
      <c r="O4" s="10"/>
      <c r="P4" s="10"/>
      <c r="Q4" s="10"/>
      <c r="R4" s="10"/>
      <c r="S4" s="10"/>
    </row>
    <row r="5" spans="1:18" s="28" customFormat="1" ht="31.5" customHeight="1">
      <c r="A5" s="582"/>
      <c r="B5" s="582"/>
      <c r="C5" s="583"/>
      <c r="D5" s="482" t="s">
        <v>26</v>
      </c>
      <c r="E5" s="482" t="s">
        <v>29</v>
      </c>
      <c r="F5" s="507" t="s">
        <v>61</v>
      </c>
      <c r="G5" s="505"/>
      <c r="H5" s="505"/>
      <c r="I5" s="505"/>
      <c r="J5" s="505"/>
      <c r="K5" s="505" t="s">
        <v>31</v>
      </c>
      <c r="L5" s="505"/>
      <c r="M5" s="505"/>
      <c r="N5" s="506"/>
      <c r="O5" s="507" t="s">
        <v>62</v>
      </c>
      <c r="P5" s="505"/>
      <c r="Q5" s="505"/>
      <c r="R5" s="505"/>
    </row>
    <row r="6" spans="1:18" s="28" customFormat="1" ht="65.25" customHeight="1">
      <c r="A6" s="584"/>
      <c r="B6" s="584"/>
      <c r="C6" s="585"/>
      <c r="D6" s="484"/>
      <c r="E6" s="484"/>
      <c r="F6" s="71" t="s">
        <v>89</v>
      </c>
      <c r="G6" s="71" t="s">
        <v>132</v>
      </c>
      <c r="H6" s="33" t="s">
        <v>131</v>
      </c>
      <c r="I6" s="33" t="s">
        <v>125</v>
      </c>
      <c r="J6" s="71" t="s">
        <v>126</v>
      </c>
      <c r="K6" s="71" t="s">
        <v>127</v>
      </c>
      <c r="L6" s="71" t="s">
        <v>128</v>
      </c>
      <c r="M6" s="71" t="s">
        <v>129</v>
      </c>
      <c r="N6" s="32" t="s">
        <v>130</v>
      </c>
      <c r="O6" s="69" t="s">
        <v>140</v>
      </c>
      <c r="P6" s="68" t="s">
        <v>141</v>
      </c>
      <c r="Q6" s="68" t="s">
        <v>144</v>
      </c>
      <c r="R6" s="70" t="s">
        <v>47</v>
      </c>
    </row>
    <row r="7" spans="1:43" s="59" customFormat="1" ht="13.5" customHeight="1">
      <c r="A7" s="96"/>
      <c r="B7" s="482"/>
      <c r="C7" s="94" t="s">
        <v>33</v>
      </c>
      <c r="D7" s="35"/>
      <c r="E7" s="36"/>
      <c r="F7" s="36"/>
      <c r="G7" s="36"/>
      <c r="H7" s="36"/>
      <c r="I7" s="36"/>
      <c r="J7" s="36"/>
      <c r="K7" s="36"/>
      <c r="L7" s="36"/>
      <c r="M7" s="36"/>
      <c r="N7" s="36"/>
      <c r="O7" s="36"/>
      <c r="P7" s="36"/>
      <c r="Q7" s="36"/>
      <c r="R7" s="36"/>
      <c r="S7" s="15"/>
      <c r="T7" s="15"/>
      <c r="U7" s="15"/>
      <c r="V7" s="15"/>
      <c r="W7" s="15"/>
      <c r="X7" s="15"/>
      <c r="Y7" s="15"/>
      <c r="Z7" s="15"/>
      <c r="AA7" s="15"/>
      <c r="AB7" s="15"/>
      <c r="AC7" s="15"/>
      <c r="AD7" s="15"/>
      <c r="AE7" s="15"/>
      <c r="AF7" s="15"/>
      <c r="AG7" s="15"/>
      <c r="AH7" s="15"/>
      <c r="AI7" s="15"/>
      <c r="AJ7" s="15"/>
      <c r="AK7" s="15"/>
      <c r="AL7" s="15"/>
      <c r="AM7" s="15"/>
      <c r="AN7" s="15"/>
      <c r="AO7" s="15"/>
      <c r="AP7" s="15"/>
      <c r="AQ7" s="15"/>
    </row>
    <row r="8" spans="1:43" s="59" customFormat="1" ht="13.5" customHeight="1">
      <c r="A8" s="83"/>
      <c r="B8" s="483"/>
      <c r="C8" s="72" t="s">
        <v>34</v>
      </c>
      <c r="D8" s="16"/>
      <c r="E8" s="6"/>
      <c r="F8" s="6"/>
      <c r="G8" s="6"/>
      <c r="H8" s="6"/>
      <c r="I8" s="6"/>
      <c r="J8" s="6"/>
      <c r="K8" s="6"/>
      <c r="L8" s="6"/>
      <c r="M8" s="6"/>
      <c r="N8" s="6"/>
      <c r="O8" s="6"/>
      <c r="P8" s="6"/>
      <c r="Q8" s="6"/>
      <c r="R8" s="6"/>
      <c r="S8" s="15"/>
      <c r="T8" s="15"/>
      <c r="U8" s="15"/>
      <c r="V8" s="15"/>
      <c r="W8" s="15"/>
      <c r="X8" s="15"/>
      <c r="Y8" s="15"/>
      <c r="Z8" s="15"/>
      <c r="AA8" s="15"/>
      <c r="AB8" s="15"/>
      <c r="AC8" s="15"/>
      <c r="AD8" s="15"/>
      <c r="AE8" s="15"/>
      <c r="AF8" s="15"/>
      <c r="AG8" s="15"/>
      <c r="AH8" s="15"/>
      <c r="AI8" s="15"/>
      <c r="AJ8" s="15"/>
      <c r="AK8" s="15"/>
      <c r="AL8" s="15"/>
      <c r="AM8" s="15"/>
      <c r="AN8" s="15"/>
      <c r="AO8" s="15"/>
      <c r="AP8" s="15"/>
      <c r="AQ8" s="15"/>
    </row>
    <row r="9" spans="1:43" s="59" customFormat="1" ht="13.5" customHeight="1">
      <c r="A9" s="83"/>
      <c r="B9" s="484"/>
      <c r="C9" s="95" t="s">
        <v>35</v>
      </c>
      <c r="D9" s="16"/>
      <c r="E9" s="6"/>
      <c r="F9" s="6"/>
      <c r="G9" s="6"/>
      <c r="H9" s="6"/>
      <c r="I9" s="6"/>
      <c r="J9" s="6"/>
      <c r="K9" s="6"/>
      <c r="L9" s="6"/>
      <c r="M9" s="6"/>
      <c r="N9" s="6"/>
      <c r="O9" s="6"/>
      <c r="P9" s="6"/>
      <c r="Q9" s="6"/>
      <c r="R9" s="6"/>
      <c r="S9" s="15"/>
      <c r="T9" s="15"/>
      <c r="U9" s="15"/>
      <c r="V9" s="15"/>
      <c r="W9" s="15"/>
      <c r="X9" s="15"/>
      <c r="Y9" s="15"/>
      <c r="Z9" s="15"/>
      <c r="AA9" s="15"/>
      <c r="AB9" s="15"/>
      <c r="AC9" s="15"/>
      <c r="AD9" s="15"/>
      <c r="AE9" s="15"/>
      <c r="AF9" s="15"/>
      <c r="AG9" s="15"/>
      <c r="AH9" s="15"/>
      <c r="AI9" s="15"/>
      <c r="AJ9" s="15"/>
      <c r="AK9" s="15"/>
      <c r="AL9" s="15"/>
      <c r="AM9" s="15"/>
      <c r="AN9" s="15"/>
      <c r="AO9" s="15"/>
      <c r="AP9" s="15"/>
      <c r="AQ9" s="15"/>
    </row>
    <row r="10" spans="1:18" s="59" customFormat="1" ht="13.5" customHeight="1">
      <c r="A10" s="83"/>
      <c r="B10" s="485"/>
      <c r="C10" s="94" t="s">
        <v>33</v>
      </c>
      <c r="D10" s="35"/>
      <c r="E10" s="36"/>
      <c r="F10" s="36"/>
      <c r="G10" s="36"/>
      <c r="H10" s="36"/>
      <c r="I10" s="36"/>
      <c r="J10" s="36"/>
      <c r="K10" s="36"/>
      <c r="L10" s="36"/>
      <c r="M10" s="36"/>
      <c r="N10" s="36"/>
      <c r="O10" s="36"/>
      <c r="P10" s="36"/>
      <c r="Q10" s="36"/>
      <c r="R10" s="36"/>
    </row>
    <row r="11" spans="1:18" s="59" customFormat="1" ht="13.5" customHeight="1">
      <c r="A11" s="83"/>
      <c r="B11" s="486"/>
      <c r="C11" s="72" t="s">
        <v>34</v>
      </c>
      <c r="D11" s="42"/>
      <c r="E11" s="30"/>
      <c r="F11" s="38"/>
      <c r="G11" s="30"/>
      <c r="H11" s="30"/>
      <c r="I11" s="30"/>
      <c r="J11" s="39"/>
      <c r="K11" s="38"/>
      <c r="L11" s="38"/>
      <c r="M11" s="38"/>
      <c r="N11" s="38"/>
      <c r="O11" s="38"/>
      <c r="P11" s="38"/>
      <c r="Q11" s="38"/>
      <c r="R11" s="38"/>
    </row>
    <row r="12" spans="1:18" s="59" customFormat="1" ht="13.5" customHeight="1">
      <c r="A12" s="83"/>
      <c r="B12" s="495"/>
      <c r="C12" s="95" t="s">
        <v>35</v>
      </c>
      <c r="D12" s="42"/>
      <c r="E12" s="30"/>
      <c r="F12" s="38"/>
      <c r="G12" s="30"/>
      <c r="H12" s="30"/>
      <c r="I12" s="30"/>
      <c r="J12" s="39"/>
      <c r="K12" s="38"/>
      <c r="L12" s="38"/>
      <c r="M12" s="38"/>
      <c r="N12" s="38"/>
      <c r="O12" s="38"/>
      <c r="P12" s="38"/>
      <c r="Q12" s="38"/>
      <c r="R12" s="38"/>
    </row>
    <row r="13" spans="1:18" s="59" customFormat="1" ht="13.5" customHeight="1">
      <c r="A13" s="83"/>
      <c r="B13" s="485"/>
      <c r="C13" s="94" t="s">
        <v>33</v>
      </c>
      <c r="D13" s="35"/>
      <c r="E13" s="36"/>
      <c r="F13" s="36"/>
      <c r="G13" s="36"/>
      <c r="H13" s="36"/>
      <c r="I13" s="36"/>
      <c r="J13" s="36"/>
      <c r="K13" s="36"/>
      <c r="L13" s="36"/>
      <c r="M13" s="36"/>
      <c r="N13" s="36"/>
      <c r="O13" s="36"/>
      <c r="P13" s="36"/>
      <c r="Q13" s="36"/>
      <c r="R13" s="36"/>
    </row>
    <row r="14" spans="1:18" s="59" customFormat="1" ht="13.5" customHeight="1">
      <c r="A14" s="83"/>
      <c r="B14" s="486"/>
      <c r="C14" s="72" t="s">
        <v>34</v>
      </c>
      <c r="D14" s="42"/>
      <c r="E14" s="30"/>
      <c r="F14" s="38"/>
      <c r="G14" s="30"/>
      <c r="H14" s="30"/>
      <c r="I14" s="30"/>
      <c r="J14" s="39"/>
      <c r="K14" s="38"/>
      <c r="L14" s="38"/>
      <c r="M14" s="38"/>
      <c r="N14" s="38"/>
      <c r="O14" s="38"/>
      <c r="P14" s="38"/>
      <c r="Q14" s="38"/>
      <c r="R14" s="38"/>
    </row>
    <row r="15" spans="1:18" s="59" customFormat="1" ht="13.5" customHeight="1">
      <c r="A15" s="83"/>
      <c r="B15" s="495"/>
      <c r="C15" s="95" t="s">
        <v>35</v>
      </c>
      <c r="D15" s="42"/>
      <c r="E15" s="30"/>
      <c r="F15" s="38"/>
      <c r="G15" s="30"/>
      <c r="H15" s="30"/>
      <c r="I15" s="30"/>
      <c r="J15" s="39"/>
      <c r="K15" s="38"/>
      <c r="L15" s="38"/>
      <c r="M15" s="38"/>
      <c r="N15" s="38"/>
      <c r="O15" s="38"/>
      <c r="P15" s="38"/>
      <c r="Q15" s="38"/>
      <c r="R15" s="38"/>
    </row>
    <row r="16" spans="1:18" s="59" customFormat="1" ht="13.5" customHeight="1">
      <c r="A16" s="83"/>
      <c r="B16" s="485"/>
      <c r="C16" s="94" t="s">
        <v>33</v>
      </c>
      <c r="D16" s="35"/>
      <c r="E16" s="36"/>
      <c r="F16" s="36"/>
      <c r="G16" s="36"/>
      <c r="H16" s="36"/>
      <c r="I16" s="36"/>
      <c r="J16" s="36"/>
      <c r="K16" s="36"/>
      <c r="L16" s="36"/>
      <c r="M16" s="36"/>
      <c r="N16" s="36"/>
      <c r="O16" s="36"/>
      <c r="P16" s="36"/>
      <c r="Q16" s="36"/>
      <c r="R16" s="36"/>
    </row>
    <row r="17" spans="1:18" s="59" customFormat="1" ht="13.5" customHeight="1">
      <c r="A17" s="83"/>
      <c r="B17" s="486"/>
      <c r="C17" s="72" t="s">
        <v>34</v>
      </c>
      <c r="D17" s="42"/>
      <c r="E17" s="30"/>
      <c r="F17" s="30"/>
      <c r="G17" s="30"/>
      <c r="H17" s="30"/>
      <c r="I17" s="30"/>
      <c r="J17" s="30"/>
      <c r="K17" s="30"/>
      <c r="L17" s="30"/>
      <c r="M17" s="30"/>
      <c r="N17" s="30"/>
      <c r="O17" s="30"/>
      <c r="P17" s="30"/>
      <c r="Q17" s="30"/>
      <c r="R17" s="30"/>
    </row>
    <row r="18" spans="1:18" s="59" customFormat="1" ht="13.5" customHeight="1">
      <c r="A18" s="83"/>
      <c r="B18" s="486"/>
      <c r="C18" s="95" t="s">
        <v>35</v>
      </c>
      <c r="D18" s="42"/>
      <c r="E18" s="30"/>
      <c r="F18" s="30"/>
      <c r="G18" s="30"/>
      <c r="H18" s="30"/>
      <c r="I18" s="30"/>
      <c r="J18" s="30"/>
      <c r="K18" s="30"/>
      <c r="L18" s="30"/>
      <c r="M18" s="30"/>
      <c r="N18" s="30"/>
      <c r="O18" s="30"/>
      <c r="P18" s="30"/>
      <c r="Q18" s="30"/>
      <c r="R18" s="30"/>
    </row>
    <row r="19" spans="1:18" s="59" customFormat="1" ht="13.5" customHeight="1">
      <c r="A19" s="83"/>
      <c r="B19" s="485"/>
      <c r="C19" s="94" t="s">
        <v>33</v>
      </c>
      <c r="D19" s="35"/>
      <c r="E19" s="36"/>
      <c r="F19" s="36"/>
      <c r="G19" s="36"/>
      <c r="H19" s="36"/>
      <c r="I19" s="36"/>
      <c r="J19" s="36"/>
      <c r="K19" s="36"/>
      <c r="L19" s="36"/>
      <c r="M19" s="36"/>
      <c r="N19" s="36"/>
      <c r="O19" s="36"/>
      <c r="P19" s="36"/>
      <c r="Q19" s="36"/>
      <c r="R19" s="36"/>
    </row>
    <row r="20" spans="1:18" s="59" customFormat="1" ht="13.5" customHeight="1">
      <c r="A20" s="83"/>
      <c r="B20" s="486"/>
      <c r="C20" s="72" t="s">
        <v>34</v>
      </c>
      <c r="D20" s="42"/>
      <c r="E20" s="30"/>
      <c r="F20" s="38"/>
      <c r="G20" s="30"/>
      <c r="H20" s="30"/>
      <c r="I20" s="30"/>
      <c r="J20" s="39"/>
      <c r="K20" s="38"/>
      <c r="L20" s="38"/>
      <c r="M20" s="38"/>
      <c r="N20" s="38"/>
      <c r="O20" s="38"/>
      <c r="P20" s="38"/>
      <c r="Q20" s="38"/>
      <c r="R20" s="38"/>
    </row>
    <row r="21" spans="1:18" s="59" customFormat="1" ht="13.5" customHeight="1">
      <c r="A21" s="83"/>
      <c r="B21" s="486"/>
      <c r="C21" s="95" t="s">
        <v>35</v>
      </c>
      <c r="D21" s="42"/>
      <c r="E21" s="30"/>
      <c r="F21" s="38"/>
      <c r="G21" s="30"/>
      <c r="H21" s="30"/>
      <c r="I21" s="30"/>
      <c r="J21" s="39"/>
      <c r="K21" s="38"/>
      <c r="L21" s="38"/>
      <c r="M21" s="38"/>
      <c r="N21" s="38"/>
      <c r="O21" s="38"/>
      <c r="P21" s="38"/>
      <c r="Q21" s="38"/>
      <c r="R21" s="38"/>
    </row>
    <row r="22" spans="1:18" s="59" customFormat="1" ht="13.5" customHeight="1">
      <c r="A22" s="83"/>
      <c r="B22" s="485"/>
      <c r="C22" s="94" t="s">
        <v>33</v>
      </c>
      <c r="D22" s="35"/>
      <c r="E22" s="36"/>
      <c r="F22" s="36"/>
      <c r="G22" s="36"/>
      <c r="H22" s="36"/>
      <c r="I22" s="36"/>
      <c r="J22" s="36"/>
      <c r="K22" s="36"/>
      <c r="L22" s="36"/>
      <c r="M22" s="36"/>
      <c r="N22" s="36"/>
      <c r="O22" s="36"/>
      <c r="P22" s="36"/>
      <c r="Q22" s="36"/>
      <c r="R22" s="36"/>
    </row>
    <row r="23" spans="1:18" s="59" customFormat="1" ht="13.5" customHeight="1">
      <c r="A23" s="83"/>
      <c r="B23" s="486"/>
      <c r="C23" s="72" t="s">
        <v>34</v>
      </c>
      <c r="D23" s="42"/>
      <c r="E23" s="30"/>
      <c r="F23" s="38"/>
      <c r="G23" s="30"/>
      <c r="H23" s="30"/>
      <c r="I23" s="30"/>
      <c r="J23" s="39"/>
      <c r="K23" s="38"/>
      <c r="L23" s="38"/>
      <c r="M23" s="38"/>
      <c r="N23" s="38"/>
      <c r="O23" s="38"/>
      <c r="P23" s="38"/>
      <c r="Q23" s="38"/>
      <c r="R23" s="38"/>
    </row>
    <row r="24" spans="1:18" s="59" customFormat="1" ht="13.5" customHeight="1">
      <c r="A24" s="83"/>
      <c r="B24" s="495"/>
      <c r="C24" s="95" t="s">
        <v>35</v>
      </c>
      <c r="D24" s="42"/>
      <c r="E24" s="30"/>
      <c r="F24" s="38"/>
      <c r="G24" s="30"/>
      <c r="H24" s="30"/>
      <c r="I24" s="30"/>
      <c r="J24" s="39"/>
      <c r="K24" s="38"/>
      <c r="L24" s="38"/>
      <c r="M24" s="38"/>
      <c r="N24" s="38"/>
      <c r="O24" s="38"/>
      <c r="P24" s="38"/>
      <c r="Q24" s="38"/>
      <c r="R24" s="38"/>
    </row>
    <row r="25" spans="1:18" s="59" customFormat="1" ht="13.5" customHeight="1">
      <c r="A25" s="83"/>
      <c r="B25" s="526"/>
      <c r="C25" s="94" t="s">
        <v>33</v>
      </c>
      <c r="D25" s="35"/>
      <c r="E25" s="36"/>
      <c r="F25" s="36"/>
      <c r="G25" s="36"/>
      <c r="H25" s="36"/>
      <c r="I25" s="36"/>
      <c r="J25" s="36"/>
      <c r="K25" s="36"/>
      <c r="L25" s="36"/>
      <c r="M25" s="36"/>
      <c r="N25" s="36"/>
      <c r="O25" s="36"/>
      <c r="P25" s="36"/>
      <c r="Q25" s="36"/>
      <c r="R25" s="36"/>
    </row>
    <row r="26" spans="1:18" s="59" customFormat="1" ht="13.5" customHeight="1">
      <c r="A26" s="83"/>
      <c r="B26" s="526"/>
      <c r="C26" s="72" t="s">
        <v>34</v>
      </c>
      <c r="D26" s="42"/>
      <c r="E26" s="30"/>
      <c r="F26" s="38"/>
      <c r="G26" s="30"/>
      <c r="H26" s="30"/>
      <c r="I26" s="30"/>
      <c r="J26" s="39"/>
      <c r="K26" s="38"/>
      <c r="L26" s="38"/>
      <c r="M26" s="38"/>
      <c r="N26" s="38"/>
      <c r="O26" s="38"/>
      <c r="P26" s="38"/>
      <c r="Q26" s="38"/>
      <c r="R26" s="38"/>
    </row>
    <row r="27" spans="1:18" s="59" customFormat="1" ht="13.5" customHeight="1">
      <c r="A27" s="83"/>
      <c r="B27" s="526"/>
      <c r="C27" s="95" t="s">
        <v>35</v>
      </c>
      <c r="D27" s="42"/>
      <c r="E27" s="30"/>
      <c r="F27" s="38"/>
      <c r="G27" s="30"/>
      <c r="H27" s="30"/>
      <c r="I27" s="30"/>
      <c r="J27" s="39"/>
      <c r="K27" s="38"/>
      <c r="L27" s="38"/>
      <c r="M27" s="38"/>
      <c r="N27" s="38"/>
      <c r="O27" s="38"/>
      <c r="P27" s="38"/>
      <c r="Q27" s="38"/>
      <c r="R27" s="38"/>
    </row>
    <row r="28" spans="1:18" s="59" customFormat="1" ht="13.5" customHeight="1">
      <c r="A28" s="83"/>
      <c r="B28" s="482"/>
      <c r="C28" s="94" t="s">
        <v>33</v>
      </c>
      <c r="D28" s="35"/>
      <c r="E28" s="36"/>
      <c r="F28" s="36"/>
      <c r="G28" s="36"/>
      <c r="H28" s="36"/>
      <c r="I28" s="36"/>
      <c r="J28" s="36"/>
      <c r="K28" s="36"/>
      <c r="L28" s="36"/>
      <c r="M28" s="36"/>
      <c r="N28" s="36"/>
      <c r="O28" s="36"/>
      <c r="P28" s="36"/>
      <c r="Q28" s="36"/>
      <c r="R28" s="36"/>
    </row>
    <row r="29" spans="1:19" s="59" customFormat="1" ht="13.5" customHeight="1">
      <c r="A29" s="83"/>
      <c r="B29" s="483"/>
      <c r="C29" s="72" t="s">
        <v>34</v>
      </c>
      <c r="D29" s="42"/>
      <c r="E29" s="30"/>
      <c r="F29" s="38"/>
      <c r="G29" s="30"/>
      <c r="H29" s="30"/>
      <c r="I29" s="30"/>
      <c r="J29" s="39"/>
      <c r="K29" s="38"/>
      <c r="L29" s="38"/>
      <c r="M29" s="38"/>
      <c r="N29" s="38"/>
      <c r="O29" s="38"/>
      <c r="P29" s="38"/>
      <c r="Q29" s="38"/>
      <c r="R29" s="38"/>
      <c r="S29" s="60"/>
    </row>
    <row r="30" spans="1:19" s="59" customFormat="1" ht="13.5" customHeight="1">
      <c r="A30" s="83"/>
      <c r="B30" s="484"/>
      <c r="C30" s="95" t="s">
        <v>35</v>
      </c>
      <c r="D30" s="42"/>
      <c r="E30" s="30"/>
      <c r="F30" s="38"/>
      <c r="G30" s="30"/>
      <c r="H30" s="30"/>
      <c r="I30" s="30"/>
      <c r="J30" s="39"/>
      <c r="K30" s="38"/>
      <c r="L30" s="38"/>
      <c r="M30" s="38"/>
      <c r="N30" s="38"/>
      <c r="O30" s="38"/>
      <c r="P30" s="38"/>
      <c r="Q30" s="38"/>
      <c r="R30" s="38"/>
      <c r="S30" s="60"/>
    </row>
    <row r="31" spans="1:18" s="59" customFormat="1" ht="13.5" customHeight="1">
      <c r="A31" s="83"/>
      <c r="B31" s="485"/>
      <c r="C31" s="94" t="s">
        <v>33</v>
      </c>
      <c r="D31" s="35"/>
      <c r="E31" s="36"/>
      <c r="F31" s="36"/>
      <c r="G31" s="36"/>
      <c r="H31" s="36"/>
      <c r="I31" s="36"/>
      <c r="J31" s="36"/>
      <c r="K31" s="36"/>
      <c r="L31" s="36"/>
      <c r="M31" s="36"/>
      <c r="N31" s="36"/>
      <c r="O31" s="36"/>
      <c r="P31" s="36"/>
      <c r="Q31" s="36"/>
      <c r="R31" s="36"/>
    </row>
    <row r="32" spans="1:19" s="59" customFormat="1" ht="13.5" customHeight="1">
      <c r="A32" s="83"/>
      <c r="B32" s="486"/>
      <c r="C32" s="72" t="s">
        <v>34</v>
      </c>
      <c r="D32" s="42"/>
      <c r="E32" s="30"/>
      <c r="F32" s="30"/>
      <c r="G32" s="30"/>
      <c r="H32" s="30"/>
      <c r="I32" s="30"/>
      <c r="J32" s="30"/>
      <c r="K32" s="30"/>
      <c r="L32" s="30"/>
      <c r="M32" s="30"/>
      <c r="N32" s="30"/>
      <c r="O32" s="30"/>
      <c r="P32" s="30"/>
      <c r="Q32" s="30"/>
      <c r="R32" s="30"/>
      <c r="S32" s="60"/>
    </row>
    <row r="33" spans="1:19" s="59" customFormat="1" ht="13.5" customHeight="1">
      <c r="A33" s="83"/>
      <c r="B33" s="495"/>
      <c r="C33" s="95" t="s">
        <v>35</v>
      </c>
      <c r="D33" s="42"/>
      <c r="E33" s="30"/>
      <c r="F33" s="30"/>
      <c r="G33" s="30"/>
      <c r="H33" s="30"/>
      <c r="I33" s="30"/>
      <c r="J33" s="30"/>
      <c r="K33" s="30"/>
      <c r="L33" s="30"/>
      <c r="M33" s="30"/>
      <c r="N33" s="30"/>
      <c r="O33" s="30"/>
      <c r="P33" s="30"/>
      <c r="Q33" s="30"/>
      <c r="R33" s="30"/>
      <c r="S33" s="60"/>
    </row>
    <row r="34" spans="1:18" ht="13.5" customHeight="1">
      <c r="A34" s="83"/>
      <c r="B34" s="485"/>
      <c r="C34" s="94" t="s">
        <v>33</v>
      </c>
      <c r="D34" s="35"/>
      <c r="E34" s="36"/>
      <c r="F34" s="36"/>
      <c r="G34" s="36"/>
      <c r="H34" s="36"/>
      <c r="I34" s="36"/>
      <c r="J34" s="36"/>
      <c r="K34" s="36"/>
      <c r="L34" s="36"/>
      <c r="M34" s="36"/>
      <c r="N34" s="36"/>
      <c r="O34" s="36"/>
      <c r="P34" s="36"/>
      <c r="Q34" s="36"/>
      <c r="R34" s="36"/>
    </row>
    <row r="35" spans="1:18" ht="13.5" customHeight="1">
      <c r="A35" s="83"/>
      <c r="B35" s="486"/>
      <c r="C35" s="72" t="s">
        <v>34</v>
      </c>
      <c r="D35" s="42"/>
      <c r="E35" s="30"/>
      <c r="F35" s="39"/>
      <c r="G35" s="38"/>
      <c r="H35" s="38"/>
      <c r="I35" s="38"/>
      <c r="J35" s="38"/>
      <c r="K35" s="38"/>
      <c r="L35" s="38"/>
      <c r="M35" s="38"/>
      <c r="N35" s="38"/>
      <c r="O35" s="38"/>
      <c r="P35" s="39"/>
      <c r="Q35" s="39"/>
      <c r="R35" s="39"/>
    </row>
    <row r="36" spans="1:18" ht="13.5" customHeight="1">
      <c r="A36" s="83"/>
      <c r="B36" s="495"/>
      <c r="C36" s="95" t="s">
        <v>35</v>
      </c>
      <c r="D36" s="42"/>
      <c r="E36" s="30"/>
      <c r="F36" s="39"/>
      <c r="G36" s="38"/>
      <c r="H36" s="38"/>
      <c r="I36" s="38"/>
      <c r="J36" s="38"/>
      <c r="K36" s="38"/>
      <c r="L36" s="38"/>
      <c r="M36" s="38"/>
      <c r="N36" s="38"/>
      <c r="O36" s="38"/>
      <c r="P36" s="39"/>
      <c r="Q36" s="39"/>
      <c r="R36" s="39"/>
    </row>
    <row r="37" spans="1:18" ht="13.5" customHeight="1">
      <c r="A37" s="83"/>
      <c r="B37" s="486"/>
      <c r="C37" s="94" t="s">
        <v>33</v>
      </c>
      <c r="D37" s="35"/>
      <c r="E37" s="36"/>
      <c r="F37" s="36"/>
      <c r="G37" s="36"/>
      <c r="H37" s="36"/>
      <c r="I37" s="36"/>
      <c r="J37" s="36"/>
      <c r="K37" s="36"/>
      <c r="L37" s="36"/>
      <c r="M37" s="36"/>
      <c r="N37" s="36"/>
      <c r="O37" s="36"/>
      <c r="P37" s="36"/>
      <c r="Q37" s="36"/>
      <c r="R37" s="36"/>
    </row>
    <row r="38" spans="1:18" ht="13.5" customHeight="1">
      <c r="A38" s="83"/>
      <c r="B38" s="486"/>
      <c r="C38" s="72" t="s">
        <v>34</v>
      </c>
      <c r="D38" s="16"/>
      <c r="E38" s="6"/>
      <c r="F38" s="6"/>
      <c r="G38" s="6"/>
      <c r="H38" s="6"/>
      <c r="I38" s="6"/>
      <c r="J38" s="6"/>
      <c r="K38" s="6"/>
      <c r="L38" s="6"/>
      <c r="M38" s="6"/>
      <c r="N38" s="6"/>
      <c r="O38" s="6"/>
      <c r="P38" s="6"/>
      <c r="Q38" s="6"/>
      <c r="R38" s="6"/>
    </row>
    <row r="39" spans="1:18" ht="13.5" customHeight="1">
      <c r="A39" s="83"/>
      <c r="B39" s="486"/>
      <c r="C39" s="95" t="s">
        <v>35</v>
      </c>
      <c r="D39" s="16"/>
      <c r="E39" s="6"/>
      <c r="F39" s="6"/>
      <c r="G39" s="6"/>
      <c r="H39" s="6"/>
      <c r="I39" s="6"/>
      <c r="J39" s="6"/>
      <c r="K39" s="6"/>
      <c r="L39" s="6"/>
      <c r="M39" s="6"/>
      <c r="N39" s="6"/>
      <c r="O39" s="6"/>
      <c r="P39" s="6"/>
      <c r="Q39" s="6"/>
      <c r="R39" s="6"/>
    </row>
    <row r="40" spans="1:18" ht="13.5" customHeight="1">
      <c r="A40" s="83"/>
      <c r="B40" s="485"/>
      <c r="C40" s="94" t="s">
        <v>33</v>
      </c>
      <c r="D40" s="35"/>
      <c r="E40" s="36"/>
      <c r="F40" s="36"/>
      <c r="G40" s="36"/>
      <c r="H40" s="36"/>
      <c r="I40" s="36"/>
      <c r="J40" s="36"/>
      <c r="K40" s="36"/>
      <c r="L40" s="36"/>
      <c r="M40" s="36"/>
      <c r="N40" s="36"/>
      <c r="O40" s="36"/>
      <c r="P40" s="36"/>
      <c r="Q40" s="36"/>
      <c r="R40" s="36"/>
    </row>
    <row r="41" spans="1:18" ht="13.5" customHeight="1">
      <c r="A41" s="83"/>
      <c r="B41" s="486"/>
      <c r="C41" s="72" t="s">
        <v>34</v>
      </c>
      <c r="D41" s="16"/>
      <c r="E41" s="6"/>
      <c r="F41" s="6"/>
      <c r="G41" s="6"/>
      <c r="H41" s="6"/>
      <c r="I41" s="6"/>
      <c r="J41" s="6"/>
      <c r="K41" s="6"/>
      <c r="L41" s="6"/>
      <c r="M41" s="6"/>
      <c r="N41" s="6"/>
      <c r="O41" s="6"/>
      <c r="P41" s="6"/>
      <c r="Q41" s="6"/>
      <c r="R41" s="6"/>
    </row>
    <row r="42" spans="1:18" ht="13.5" customHeight="1">
      <c r="A42" s="83"/>
      <c r="B42" s="495"/>
      <c r="C42" s="95" t="s">
        <v>35</v>
      </c>
      <c r="D42" s="16"/>
      <c r="E42" s="6"/>
      <c r="F42" s="6"/>
      <c r="G42" s="6"/>
      <c r="H42" s="6"/>
      <c r="I42" s="6"/>
      <c r="J42" s="6"/>
      <c r="K42" s="6"/>
      <c r="L42" s="6"/>
      <c r="M42" s="6"/>
      <c r="N42" s="6"/>
      <c r="O42" s="6"/>
      <c r="P42" s="6"/>
      <c r="Q42" s="6"/>
      <c r="R42" s="6"/>
    </row>
    <row r="43" spans="1:18" s="59" customFormat="1" ht="13.5" customHeight="1">
      <c r="A43" s="83"/>
      <c r="B43" s="485"/>
      <c r="C43" s="94" t="s">
        <v>33</v>
      </c>
      <c r="D43" s="35"/>
      <c r="E43" s="36"/>
      <c r="F43" s="36"/>
      <c r="G43" s="36"/>
      <c r="H43" s="36"/>
      <c r="I43" s="36"/>
      <c r="J43" s="36"/>
      <c r="K43" s="36"/>
      <c r="L43" s="36"/>
      <c r="M43" s="36"/>
      <c r="N43" s="36"/>
      <c r="O43" s="36"/>
      <c r="P43" s="36"/>
      <c r="Q43" s="36"/>
      <c r="R43" s="36"/>
    </row>
    <row r="44" spans="1:18" s="59" customFormat="1" ht="13.5" customHeight="1">
      <c r="A44" s="83"/>
      <c r="B44" s="486"/>
      <c r="C44" s="72" t="s">
        <v>34</v>
      </c>
      <c r="D44" s="16"/>
      <c r="E44" s="6"/>
      <c r="F44" s="6"/>
      <c r="G44" s="6"/>
      <c r="H44" s="6"/>
      <c r="I44" s="6"/>
      <c r="J44" s="6"/>
      <c r="K44" s="6"/>
      <c r="L44" s="6"/>
      <c r="M44" s="6"/>
      <c r="N44" s="6"/>
      <c r="O44" s="6"/>
      <c r="P44" s="6"/>
      <c r="Q44" s="6"/>
      <c r="R44" s="6"/>
    </row>
    <row r="45" spans="1:18" s="59" customFormat="1" ht="13.5" customHeight="1">
      <c r="A45" s="83"/>
      <c r="B45" s="495"/>
      <c r="C45" s="95" t="s">
        <v>35</v>
      </c>
      <c r="D45" s="16"/>
      <c r="E45" s="6"/>
      <c r="F45" s="6"/>
      <c r="G45" s="6"/>
      <c r="H45" s="6"/>
      <c r="I45" s="6"/>
      <c r="J45" s="6"/>
      <c r="K45" s="6"/>
      <c r="L45" s="6"/>
      <c r="M45" s="6"/>
      <c r="N45" s="6"/>
      <c r="O45" s="6"/>
      <c r="P45" s="6"/>
      <c r="Q45" s="6"/>
      <c r="R45" s="6"/>
    </row>
    <row r="46" spans="1:18" s="59" customFormat="1" ht="13.5" customHeight="1">
      <c r="A46" s="83"/>
      <c r="B46" s="482"/>
      <c r="C46" s="94" t="s">
        <v>33</v>
      </c>
      <c r="D46" s="35"/>
      <c r="E46" s="36"/>
      <c r="F46" s="36"/>
      <c r="G46" s="36"/>
      <c r="H46" s="36"/>
      <c r="I46" s="36"/>
      <c r="J46" s="36"/>
      <c r="K46" s="36"/>
      <c r="L46" s="36"/>
      <c r="M46" s="36"/>
      <c r="N46" s="36"/>
      <c r="O46" s="36"/>
      <c r="P46" s="36"/>
      <c r="Q46" s="36"/>
      <c r="R46" s="36"/>
    </row>
    <row r="47" spans="1:18" s="59" customFormat="1" ht="13.5" customHeight="1">
      <c r="A47" s="83"/>
      <c r="B47" s="483"/>
      <c r="C47" s="72" t="s">
        <v>34</v>
      </c>
      <c r="D47" s="16"/>
      <c r="E47" s="6"/>
      <c r="F47" s="6"/>
      <c r="G47" s="6"/>
      <c r="H47" s="6"/>
      <c r="I47" s="6"/>
      <c r="J47" s="6"/>
      <c r="K47" s="6"/>
      <c r="L47" s="6"/>
      <c r="M47" s="6"/>
      <c r="N47" s="6"/>
      <c r="O47" s="6"/>
      <c r="P47" s="6"/>
      <c r="Q47" s="6"/>
      <c r="R47" s="6"/>
    </row>
    <row r="48" spans="1:18" s="59" customFormat="1" ht="13.5" customHeight="1">
      <c r="A48" s="83"/>
      <c r="B48" s="484"/>
      <c r="C48" s="72" t="s">
        <v>35</v>
      </c>
      <c r="D48" s="16"/>
      <c r="E48" s="6"/>
      <c r="F48" s="6"/>
      <c r="G48" s="6"/>
      <c r="H48" s="6"/>
      <c r="I48" s="6"/>
      <c r="J48" s="6"/>
      <c r="K48" s="6"/>
      <c r="L48" s="6"/>
      <c r="M48" s="6"/>
      <c r="N48" s="6"/>
      <c r="O48" s="6"/>
      <c r="P48" s="6"/>
      <c r="Q48" s="6"/>
      <c r="R48" s="6"/>
    </row>
    <row r="50" spans="1:18" ht="16.5" customHeight="1">
      <c r="A50" s="586" t="e">
        <f>"- "&amp;#REF!&amp;" -"</f>
        <v>#REF!</v>
      </c>
      <c r="B50" s="586"/>
      <c r="C50" s="586"/>
      <c r="D50" s="586"/>
      <c r="E50" s="586"/>
      <c r="F50" s="586"/>
      <c r="G50" s="586"/>
      <c r="H50" s="586"/>
      <c r="I50" s="586"/>
      <c r="J50" s="586" t="e">
        <f>"- "&amp;#REF!&amp;" -"</f>
        <v>#REF!</v>
      </c>
      <c r="K50" s="586"/>
      <c r="L50" s="586"/>
      <c r="M50" s="586"/>
      <c r="N50" s="586"/>
      <c r="O50" s="586"/>
      <c r="P50" s="586"/>
      <c r="Q50" s="586"/>
      <c r="R50" s="586"/>
    </row>
  </sheetData>
  <sheetProtection/>
  <mergeCells count="26">
    <mergeCell ref="B43:B45"/>
    <mergeCell ref="B46:B48"/>
    <mergeCell ref="B31:B33"/>
    <mergeCell ref="B34:B36"/>
    <mergeCell ref="B37:B39"/>
    <mergeCell ref="B40:B42"/>
    <mergeCell ref="A50:I50"/>
    <mergeCell ref="J50:R50"/>
    <mergeCell ref="B7:B9"/>
    <mergeCell ref="B10:B12"/>
    <mergeCell ref="B13:B15"/>
    <mergeCell ref="B16:B18"/>
    <mergeCell ref="B19:B21"/>
    <mergeCell ref="B22:B24"/>
    <mergeCell ref="B25:B27"/>
    <mergeCell ref="B28:B30"/>
    <mergeCell ref="K5:N5"/>
    <mergeCell ref="E5:E6"/>
    <mergeCell ref="F5:J5"/>
    <mergeCell ref="A1:I1"/>
    <mergeCell ref="J1:R1"/>
    <mergeCell ref="K3:Q3"/>
    <mergeCell ref="O5:R5"/>
    <mergeCell ref="A5:C6"/>
    <mergeCell ref="B3:H3"/>
    <mergeCell ref="D5:D6"/>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AR49"/>
  <sheetViews>
    <sheetView zoomScale="85" zoomScaleNormal="85" zoomScalePageLayoutView="0" workbookViewId="0" topLeftCell="A1">
      <selection activeCell="F6" sqref="F6:S6"/>
    </sheetView>
  </sheetViews>
  <sheetFormatPr defaultColWidth="9.00390625" defaultRowHeight="16.5"/>
  <cols>
    <col min="1" max="1" width="6.375" style="54" customWidth="1"/>
    <col min="2" max="2" width="9.50390625" style="54" customWidth="1"/>
    <col min="3" max="3" width="10.25390625" style="54" customWidth="1"/>
    <col min="4" max="4" width="11.00390625" style="54" customWidth="1"/>
    <col min="5" max="5" width="9.125" style="54" customWidth="1"/>
    <col min="6" max="14" width="8.75390625" style="54" customWidth="1"/>
    <col min="15" max="15" width="9.00390625" style="54" customWidth="1"/>
    <col min="16" max="16" width="9.50390625" style="54" customWidth="1"/>
    <col min="17" max="17" width="10.125" style="54" customWidth="1"/>
    <col min="18" max="18" width="10.00390625" style="54" customWidth="1"/>
    <col min="19" max="19" width="10.125" style="54" customWidth="1"/>
    <col min="20" max="16384" width="9.00390625" style="54" customWidth="1"/>
  </cols>
  <sheetData>
    <row r="1" spans="1:19" s="64" customFormat="1" ht="21.75" customHeight="1">
      <c r="A1" s="501" t="s">
        <v>171</v>
      </c>
      <c r="B1" s="501"/>
      <c r="C1" s="501"/>
      <c r="D1" s="501"/>
      <c r="E1" s="501"/>
      <c r="F1" s="501"/>
      <c r="G1" s="501"/>
      <c r="H1" s="501"/>
      <c r="I1" s="501"/>
      <c r="J1" s="501"/>
      <c r="K1" s="501" t="s">
        <v>172</v>
      </c>
      <c r="L1" s="501"/>
      <c r="M1" s="501"/>
      <c r="N1" s="501"/>
      <c r="O1" s="501"/>
      <c r="P1" s="501"/>
      <c r="Q1" s="501"/>
      <c r="R1" s="501"/>
      <c r="S1" s="501"/>
    </row>
    <row r="2" spans="1:19" ht="12" customHeight="1">
      <c r="A2" s="21"/>
      <c r="B2" s="21"/>
      <c r="C2" s="21"/>
      <c r="D2" s="21"/>
      <c r="E2" s="21"/>
      <c r="F2" s="21"/>
      <c r="G2" s="21"/>
      <c r="H2" s="21"/>
      <c r="I2" s="21"/>
      <c r="J2" s="1"/>
      <c r="K2" s="1"/>
      <c r="L2" s="21"/>
      <c r="M2" s="21"/>
      <c r="N2" s="21"/>
      <c r="O2" s="21"/>
      <c r="P2" s="21"/>
      <c r="Q2" s="21"/>
      <c r="R2" s="21"/>
      <c r="S2" s="21"/>
    </row>
    <row r="3" spans="1:19" s="63" customFormat="1" ht="15" customHeight="1">
      <c r="A3" s="43"/>
      <c r="B3" s="43"/>
      <c r="C3" s="471"/>
      <c r="D3" s="471"/>
      <c r="E3" s="471"/>
      <c r="F3" s="471"/>
      <c r="G3" s="471"/>
      <c r="H3" s="471"/>
      <c r="I3" s="471"/>
      <c r="J3" s="3" t="s">
        <v>55</v>
      </c>
      <c r="K3" s="4"/>
      <c r="L3" s="599"/>
      <c r="M3" s="599"/>
      <c r="N3" s="599"/>
      <c r="O3" s="599"/>
      <c r="P3" s="599"/>
      <c r="Q3" s="599"/>
      <c r="R3" s="599"/>
      <c r="S3" s="97" t="s">
        <v>37</v>
      </c>
    </row>
    <row r="4" spans="1:19" s="17" customFormat="1" ht="4.5" customHeight="1">
      <c r="A4" s="10"/>
      <c r="B4" s="10"/>
      <c r="C4" s="10"/>
      <c r="D4" s="10"/>
      <c r="E4" s="10"/>
      <c r="F4" s="10"/>
      <c r="G4" s="10"/>
      <c r="H4" s="10"/>
      <c r="I4" s="10"/>
      <c r="J4" s="10"/>
      <c r="K4" s="10"/>
      <c r="L4" s="10"/>
      <c r="M4" s="10"/>
      <c r="N4" s="10"/>
      <c r="O4" s="10"/>
      <c r="P4" s="10"/>
      <c r="Q4" s="10"/>
      <c r="R4" s="10"/>
      <c r="S4" s="10"/>
    </row>
    <row r="5" spans="1:19" s="28" customFormat="1" ht="27.75" customHeight="1">
      <c r="A5" s="593"/>
      <c r="B5" s="593"/>
      <c r="C5" s="594"/>
      <c r="D5" s="482" t="s">
        <v>56</v>
      </c>
      <c r="E5" s="482" t="s">
        <v>149</v>
      </c>
      <c r="F5" s="507" t="s">
        <v>173</v>
      </c>
      <c r="G5" s="597"/>
      <c r="H5" s="597"/>
      <c r="I5" s="597"/>
      <c r="J5" s="597"/>
      <c r="K5" s="505" t="s">
        <v>150</v>
      </c>
      <c r="L5" s="597"/>
      <c r="M5" s="597"/>
      <c r="N5" s="597"/>
      <c r="O5" s="598"/>
      <c r="P5" s="507" t="s">
        <v>57</v>
      </c>
      <c r="Q5" s="505"/>
      <c r="R5" s="505"/>
      <c r="S5" s="505"/>
    </row>
    <row r="6" spans="1:19" s="28" customFormat="1" ht="78.75" customHeight="1">
      <c r="A6" s="595"/>
      <c r="B6" s="595"/>
      <c r="C6" s="596"/>
      <c r="D6" s="484"/>
      <c r="E6" s="484"/>
      <c r="F6" s="71" t="s">
        <v>66</v>
      </c>
      <c r="G6" s="71" t="s">
        <v>89</v>
      </c>
      <c r="H6" s="71" t="s">
        <v>68</v>
      </c>
      <c r="I6" s="33" t="s">
        <v>69</v>
      </c>
      <c r="J6" s="33" t="s">
        <v>70</v>
      </c>
      <c r="K6" s="71" t="s">
        <v>71</v>
      </c>
      <c r="L6" s="71" t="s">
        <v>72</v>
      </c>
      <c r="M6" s="71" t="s">
        <v>73</v>
      </c>
      <c r="N6" s="71" t="s">
        <v>74</v>
      </c>
      <c r="O6" s="32" t="s">
        <v>75</v>
      </c>
      <c r="P6" s="69" t="s">
        <v>140</v>
      </c>
      <c r="Q6" s="68" t="s">
        <v>141</v>
      </c>
      <c r="R6" s="68" t="s">
        <v>144</v>
      </c>
      <c r="S6" s="70" t="s">
        <v>47</v>
      </c>
    </row>
    <row r="7" spans="1:44" s="59" customFormat="1" ht="13.5" customHeight="1">
      <c r="A7" s="96"/>
      <c r="B7" s="482"/>
      <c r="C7" s="94" t="s">
        <v>151</v>
      </c>
      <c r="D7" s="35"/>
      <c r="E7" s="36"/>
      <c r="F7" s="36"/>
      <c r="G7" s="36"/>
      <c r="H7" s="36"/>
      <c r="I7" s="36"/>
      <c r="J7" s="36"/>
      <c r="K7" s="36"/>
      <c r="L7" s="36"/>
      <c r="M7" s="36"/>
      <c r="N7" s="36"/>
      <c r="O7" s="36"/>
      <c r="P7" s="36"/>
      <c r="Q7" s="36"/>
      <c r="R7" s="36"/>
      <c r="S7" s="36"/>
      <c r="T7" s="15"/>
      <c r="U7" s="15"/>
      <c r="V7" s="15"/>
      <c r="W7" s="15"/>
      <c r="X7" s="15"/>
      <c r="Y7" s="15"/>
      <c r="Z7" s="15"/>
      <c r="AA7" s="15"/>
      <c r="AB7" s="15"/>
      <c r="AC7" s="15"/>
      <c r="AD7" s="15"/>
      <c r="AE7" s="15"/>
      <c r="AF7" s="15"/>
      <c r="AG7" s="15"/>
      <c r="AH7" s="15"/>
      <c r="AI7" s="15"/>
      <c r="AJ7" s="15"/>
      <c r="AK7" s="15"/>
      <c r="AL7" s="15"/>
      <c r="AM7" s="15"/>
      <c r="AN7" s="15"/>
      <c r="AO7" s="15"/>
      <c r="AP7" s="15"/>
      <c r="AQ7" s="15"/>
      <c r="AR7" s="15"/>
    </row>
    <row r="8" spans="1:44" s="59" customFormat="1" ht="13.5" customHeight="1">
      <c r="A8" s="83"/>
      <c r="B8" s="483"/>
      <c r="C8" s="72" t="s">
        <v>152</v>
      </c>
      <c r="D8" s="16"/>
      <c r="E8" s="6"/>
      <c r="F8" s="6"/>
      <c r="G8" s="6"/>
      <c r="H8" s="6"/>
      <c r="I8" s="6"/>
      <c r="J8" s="6"/>
      <c r="K8" s="6"/>
      <c r="L8" s="6"/>
      <c r="M8" s="6"/>
      <c r="N8" s="6"/>
      <c r="O8" s="6"/>
      <c r="P8" s="6"/>
      <c r="Q8" s="6"/>
      <c r="R8" s="6"/>
      <c r="S8" s="6"/>
      <c r="T8" s="15"/>
      <c r="U8" s="15"/>
      <c r="V8" s="15"/>
      <c r="W8" s="15"/>
      <c r="X8" s="15"/>
      <c r="Y8" s="15"/>
      <c r="Z8" s="15"/>
      <c r="AA8" s="15"/>
      <c r="AB8" s="15"/>
      <c r="AC8" s="15"/>
      <c r="AD8" s="15"/>
      <c r="AE8" s="15"/>
      <c r="AF8" s="15"/>
      <c r="AG8" s="15"/>
      <c r="AH8" s="15"/>
      <c r="AI8" s="15"/>
      <c r="AJ8" s="15"/>
      <c r="AK8" s="15"/>
      <c r="AL8" s="15"/>
      <c r="AM8" s="15"/>
      <c r="AN8" s="15"/>
      <c r="AO8" s="15"/>
      <c r="AP8" s="15"/>
      <c r="AQ8" s="15"/>
      <c r="AR8" s="15"/>
    </row>
    <row r="9" spans="1:44" s="59" customFormat="1" ht="13.5" customHeight="1">
      <c r="A9" s="83"/>
      <c r="B9" s="484"/>
      <c r="C9" s="95" t="s">
        <v>153</v>
      </c>
      <c r="D9" s="16"/>
      <c r="E9" s="6"/>
      <c r="F9" s="6"/>
      <c r="G9" s="6"/>
      <c r="H9" s="6"/>
      <c r="I9" s="6"/>
      <c r="J9" s="6"/>
      <c r="K9" s="6"/>
      <c r="L9" s="6"/>
      <c r="M9" s="6"/>
      <c r="N9" s="6"/>
      <c r="O9" s="6"/>
      <c r="P9" s="6"/>
      <c r="Q9" s="6"/>
      <c r="R9" s="6"/>
      <c r="S9" s="6"/>
      <c r="T9" s="15"/>
      <c r="U9" s="15"/>
      <c r="V9" s="15"/>
      <c r="W9" s="15"/>
      <c r="X9" s="15"/>
      <c r="Y9" s="15"/>
      <c r="Z9" s="15"/>
      <c r="AA9" s="15"/>
      <c r="AB9" s="15"/>
      <c r="AC9" s="15"/>
      <c r="AD9" s="15"/>
      <c r="AE9" s="15"/>
      <c r="AF9" s="15"/>
      <c r="AG9" s="15"/>
      <c r="AH9" s="15"/>
      <c r="AI9" s="15"/>
      <c r="AJ9" s="15"/>
      <c r="AK9" s="15"/>
      <c r="AL9" s="15"/>
      <c r="AM9" s="15"/>
      <c r="AN9" s="15"/>
      <c r="AO9" s="15"/>
      <c r="AP9" s="15"/>
      <c r="AQ9" s="15"/>
      <c r="AR9" s="15"/>
    </row>
    <row r="10" spans="1:19" s="59" customFormat="1" ht="13.5" customHeight="1">
      <c r="A10" s="83"/>
      <c r="B10" s="485"/>
      <c r="C10" s="94" t="s">
        <v>151</v>
      </c>
      <c r="D10" s="35"/>
      <c r="E10" s="36"/>
      <c r="F10" s="36"/>
      <c r="G10" s="36"/>
      <c r="H10" s="36"/>
      <c r="I10" s="36"/>
      <c r="J10" s="36"/>
      <c r="K10" s="36"/>
      <c r="L10" s="36"/>
      <c r="M10" s="36"/>
      <c r="N10" s="36"/>
      <c r="O10" s="36"/>
      <c r="P10" s="36"/>
      <c r="Q10" s="36"/>
      <c r="R10" s="36"/>
      <c r="S10" s="36"/>
    </row>
    <row r="11" spans="1:19" s="59" customFormat="1" ht="13.5" customHeight="1">
      <c r="A11" s="83"/>
      <c r="B11" s="486"/>
      <c r="C11" s="72" t="s">
        <v>152</v>
      </c>
      <c r="D11" s="42"/>
      <c r="E11" s="30"/>
      <c r="F11" s="38"/>
      <c r="G11" s="30"/>
      <c r="H11" s="30"/>
      <c r="I11" s="30"/>
      <c r="J11" s="39"/>
      <c r="K11" s="38"/>
      <c r="L11" s="38"/>
      <c r="M11" s="38"/>
      <c r="N11" s="38"/>
      <c r="O11" s="38"/>
      <c r="P11" s="38"/>
      <c r="Q11" s="38"/>
      <c r="R11" s="38"/>
      <c r="S11" s="38"/>
    </row>
    <row r="12" spans="1:19" s="59" customFormat="1" ht="13.5" customHeight="1">
      <c r="A12" s="83"/>
      <c r="B12" s="495"/>
      <c r="C12" s="95" t="s">
        <v>153</v>
      </c>
      <c r="D12" s="42"/>
      <c r="E12" s="30"/>
      <c r="F12" s="38"/>
      <c r="G12" s="30"/>
      <c r="H12" s="30"/>
      <c r="I12" s="30"/>
      <c r="J12" s="39"/>
      <c r="K12" s="38"/>
      <c r="L12" s="38"/>
      <c r="M12" s="38"/>
      <c r="N12" s="38"/>
      <c r="O12" s="38"/>
      <c r="P12" s="38"/>
      <c r="Q12" s="38"/>
      <c r="R12" s="38"/>
      <c r="S12" s="38"/>
    </row>
    <row r="13" spans="1:19" s="59" customFormat="1" ht="13.5" customHeight="1">
      <c r="A13" s="83"/>
      <c r="B13" s="485"/>
      <c r="C13" s="94" t="s">
        <v>151</v>
      </c>
      <c r="D13" s="35"/>
      <c r="E13" s="36"/>
      <c r="F13" s="36"/>
      <c r="G13" s="36"/>
      <c r="H13" s="36"/>
      <c r="I13" s="36"/>
      <c r="J13" s="36"/>
      <c r="K13" s="36"/>
      <c r="L13" s="36"/>
      <c r="M13" s="36"/>
      <c r="N13" s="36"/>
      <c r="O13" s="36"/>
      <c r="P13" s="36"/>
      <c r="Q13" s="36"/>
      <c r="R13" s="36"/>
      <c r="S13" s="36"/>
    </row>
    <row r="14" spans="1:19" s="59" customFormat="1" ht="13.5" customHeight="1">
      <c r="A14" s="83"/>
      <c r="B14" s="486"/>
      <c r="C14" s="72" t="s">
        <v>152</v>
      </c>
      <c r="D14" s="42"/>
      <c r="E14" s="30"/>
      <c r="F14" s="38"/>
      <c r="G14" s="30"/>
      <c r="H14" s="30"/>
      <c r="I14" s="30"/>
      <c r="J14" s="39"/>
      <c r="K14" s="38"/>
      <c r="L14" s="38"/>
      <c r="M14" s="38"/>
      <c r="N14" s="38"/>
      <c r="O14" s="38"/>
      <c r="P14" s="38"/>
      <c r="Q14" s="38"/>
      <c r="R14" s="38"/>
      <c r="S14" s="38"/>
    </row>
    <row r="15" spans="1:19" s="59" customFormat="1" ht="13.5" customHeight="1">
      <c r="A15" s="83"/>
      <c r="B15" s="495"/>
      <c r="C15" s="95" t="s">
        <v>153</v>
      </c>
      <c r="D15" s="42"/>
      <c r="E15" s="30"/>
      <c r="F15" s="38"/>
      <c r="G15" s="30"/>
      <c r="H15" s="30"/>
      <c r="I15" s="30"/>
      <c r="J15" s="39"/>
      <c r="K15" s="38"/>
      <c r="L15" s="38"/>
      <c r="M15" s="38"/>
      <c r="N15" s="38"/>
      <c r="O15" s="38"/>
      <c r="P15" s="38"/>
      <c r="Q15" s="38"/>
      <c r="R15" s="38"/>
      <c r="S15" s="38"/>
    </row>
    <row r="16" spans="1:19" s="59" customFormat="1" ht="13.5" customHeight="1">
      <c r="A16" s="83"/>
      <c r="B16" s="485"/>
      <c r="C16" s="94" t="s">
        <v>151</v>
      </c>
      <c r="D16" s="35"/>
      <c r="E16" s="36"/>
      <c r="F16" s="36"/>
      <c r="G16" s="36"/>
      <c r="H16" s="36"/>
      <c r="I16" s="36"/>
      <c r="J16" s="36"/>
      <c r="K16" s="36"/>
      <c r="L16" s="36"/>
      <c r="M16" s="36"/>
      <c r="N16" s="36"/>
      <c r="O16" s="36"/>
      <c r="P16" s="36"/>
      <c r="Q16" s="36"/>
      <c r="R16" s="36"/>
      <c r="S16" s="36"/>
    </row>
    <row r="17" spans="1:19" s="59" customFormat="1" ht="13.5" customHeight="1">
      <c r="A17" s="83"/>
      <c r="B17" s="486"/>
      <c r="C17" s="72" t="s">
        <v>152</v>
      </c>
      <c r="D17" s="42"/>
      <c r="E17" s="30"/>
      <c r="F17" s="30"/>
      <c r="G17" s="30"/>
      <c r="H17" s="30"/>
      <c r="I17" s="30"/>
      <c r="J17" s="30"/>
      <c r="K17" s="30"/>
      <c r="L17" s="30"/>
      <c r="M17" s="30"/>
      <c r="N17" s="30"/>
      <c r="O17" s="30"/>
      <c r="P17" s="30"/>
      <c r="Q17" s="30"/>
      <c r="R17" s="30"/>
      <c r="S17" s="30"/>
    </row>
    <row r="18" spans="1:19" s="59" customFormat="1" ht="13.5" customHeight="1">
      <c r="A18" s="83"/>
      <c r="B18" s="486"/>
      <c r="C18" s="95" t="s">
        <v>153</v>
      </c>
      <c r="D18" s="42"/>
      <c r="E18" s="30"/>
      <c r="F18" s="30"/>
      <c r="G18" s="30"/>
      <c r="H18" s="30"/>
      <c r="I18" s="30"/>
      <c r="J18" s="30"/>
      <c r="K18" s="30"/>
      <c r="L18" s="30"/>
      <c r="M18" s="30"/>
      <c r="N18" s="30"/>
      <c r="O18" s="30"/>
      <c r="P18" s="30"/>
      <c r="Q18" s="30"/>
      <c r="R18" s="30"/>
      <c r="S18" s="30"/>
    </row>
    <row r="19" spans="1:19" s="59" customFormat="1" ht="13.5" customHeight="1">
      <c r="A19" s="83"/>
      <c r="B19" s="485"/>
      <c r="C19" s="94" t="s">
        <v>151</v>
      </c>
      <c r="D19" s="35"/>
      <c r="E19" s="36"/>
      <c r="F19" s="36"/>
      <c r="G19" s="36"/>
      <c r="H19" s="36"/>
      <c r="I19" s="36"/>
      <c r="J19" s="36"/>
      <c r="K19" s="36"/>
      <c r="L19" s="36"/>
      <c r="M19" s="36"/>
      <c r="N19" s="36"/>
      <c r="O19" s="36"/>
      <c r="P19" s="36"/>
      <c r="Q19" s="36"/>
      <c r="R19" s="36"/>
      <c r="S19" s="36"/>
    </row>
    <row r="20" spans="1:19" s="59" customFormat="1" ht="13.5" customHeight="1">
      <c r="A20" s="83"/>
      <c r="B20" s="486"/>
      <c r="C20" s="72" t="s">
        <v>152</v>
      </c>
      <c r="D20" s="42"/>
      <c r="E20" s="30"/>
      <c r="F20" s="38"/>
      <c r="G20" s="30"/>
      <c r="H20" s="30"/>
      <c r="I20" s="30"/>
      <c r="J20" s="39"/>
      <c r="K20" s="38"/>
      <c r="L20" s="38"/>
      <c r="M20" s="38"/>
      <c r="N20" s="38"/>
      <c r="O20" s="38"/>
      <c r="P20" s="38"/>
      <c r="Q20" s="38"/>
      <c r="R20" s="38"/>
      <c r="S20" s="38"/>
    </row>
    <row r="21" spans="1:19" s="59" customFormat="1" ht="13.5" customHeight="1">
      <c r="A21" s="83"/>
      <c r="B21" s="486"/>
      <c r="C21" s="95" t="s">
        <v>153</v>
      </c>
      <c r="D21" s="42"/>
      <c r="E21" s="30"/>
      <c r="F21" s="38"/>
      <c r="G21" s="30"/>
      <c r="H21" s="30"/>
      <c r="I21" s="30"/>
      <c r="J21" s="39"/>
      <c r="K21" s="38"/>
      <c r="L21" s="38"/>
      <c r="M21" s="38"/>
      <c r="N21" s="38"/>
      <c r="O21" s="38"/>
      <c r="P21" s="38"/>
      <c r="Q21" s="38"/>
      <c r="R21" s="38"/>
      <c r="S21" s="38"/>
    </row>
    <row r="22" spans="1:19" s="59" customFormat="1" ht="13.5" customHeight="1">
      <c r="A22" s="83"/>
      <c r="B22" s="485"/>
      <c r="C22" s="94" t="s">
        <v>151</v>
      </c>
      <c r="D22" s="35"/>
      <c r="E22" s="36"/>
      <c r="F22" s="36"/>
      <c r="G22" s="36"/>
      <c r="H22" s="36"/>
      <c r="I22" s="36"/>
      <c r="J22" s="36"/>
      <c r="K22" s="36"/>
      <c r="L22" s="36"/>
      <c r="M22" s="36"/>
      <c r="N22" s="36"/>
      <c r="O22" s="36"/>
      <c r="P22" s="36"/>
      <c r="Q22" s="36"/>
      <c r="R22" s="36"/>
      <c r="S22" s="36"/>
    </row>
    <row r="23" spans="1:19" s="59" customFormat="1" ht="13.5" customHeight="1">
      <c r="A23" s="83"/>
      <c r="B23" s="486"/>
      <c r="C23" s="72" t="s">
        <v>152</v>
      </c>
      <c r="D23" s="42"/>
      <c r="E23" s="30"/>
      <c r="F23" s="38"/>
      <c r="G23" s="30"/>
      <c r="H23" s="30"/>
      <c r="I23" s="30"/>
      <c r="J23" s="39"/>
      <c r="K23" s="38"/>
      <c r="L23" s="38"/>
      <c r="M23" s="38"/>
      <c r="N23" s="38"/>
      <c r="O23" s="38"/>
      <c r="P23" s="38"/>
      <c r="Q23" s="38"/>
      <c r="R23" s="38"/>
      <c r="S23" s="38"/>
    </row>
    <row r="24" spans="1:19" s="59" customFormat="1" ht="13.5" customHeight="1">
      <c r="A24" s="83"/>
      <c r="B24" s="495"/>
      <c r="C24" s="95" t="s">
        <v>153</v>
      </c>
      <c r="D24" s="42"/>
      <c r="E24" s="30"/>
      <c r="F24" s="38"/>
      <c r="G24" s="30"/>
      <c r="H24" s="30"/>
      <c r="I24" s="30"/>
      <c r="J24" s="39"/>
      <c r="K24" s="38"/>
      <c r="L24" s="38"/>
      <c r="M24" s="38"/>
      <c r="N24" s="38"/>
      <c r="O24" s="38"/>
      <c r="P24" s="38"/>
      <c r="Q24" s="38"/>
      <c r="R24" s="38"/>
      <c r="S24" s="38"/>
    </row>
    <row r="25" spans="1:19" s="59" customFormat="1" ht="13.5" customHeight="1">
      <c r="A25" s="83"/>
      <c r="B25" s="526"/>
      <c r="C25" s="94" t="s">
        <v>151</v>
      </c>
      <c r="D25" s="35"/>
      <c r="E25" s="36"/>
      <c r="F25" s="36"/>
      <c r="G25" s="36"/>
      <c r="H25" s="36"/>
      <c r="I25" s="36"/>
      <c r="J25" s="36"/>
      <c r="K25" s="36"/>
      <c r="L25" s="36"/>
      <c r="M25" s="36"/>
      <c r="N25" s="36"/>
      <c r="O25" s="36"/>
      <c r="P25" s="36"/>
      <c r="Q25" s="36"/>
      <c r="R25" s="36"/>
      <c r="S25" s="36"/>
    </row>
    <row r="26" spans="1:19" s="59" customFormat="1" ht="13.5" customHeight="1">
      <c r="A26" s="83"/>
      <c r="B26" s="526"/>
      <c r="C26" s="72" t="s">
        <v>152</v>
      </c>
      <c r="D26" s="42"/>
      <c r="E26" s="30"/>
      <c r="F26" s="38"/>
      <c r="G26" s="30"/>
      <c r="H26" s="30"/>
      <c r="I26" s="30"/>
      <c r="J26" s="39"/>
      <c r="K26" s="38"/>
      <c r="L26" s="38"/>
      <c r="M26" s="38"/>
      <c r="N26" s="38"/>
      <c r="O26" s="38"/>
      <c r="P26" s="38"/>
      <c r="Q26" s="38"/>
      <c r="R26" s="38"/>
      <c r="S26" s="38"/>
    </row>
    <row r="27" spans="1:19" s="59" customFormat="1" ht="13.5" customHeight="1">
      <c r="A27" s="83"/>
      <c r="B27" s="526"/>
      <c r="C27" s="95" t="s">
        <v>153</v>
      </c>
      <c r="D27" s="42"/>
      <c r="E27" s="30"/>
      <c r="F27" s="38"/>
      <c r="G27" s="30"/>
      <c r="H27" s="30"/>
      <c r="I27" s="30"/>
      <c r="J27" s="39"/>
      <c r="K27" s="38"/>
      <c r="L27" s="38"/>
      <c r="M27" s="38"/>
      <c r="N27" s="38"/>
      <c r="O27" s="38"/>
      <c r="P27" s="38"/>
      <c r="Q27" s="38"/>
      <c r="R27" s="38"/>
      <c r="S27" s="38"/>
    </row>
    <row r="28" spans="1:19" s="59" customFormat="1" ht="13.5" customHeight="1">
      <c r="A28" s="83"/>
      <c r="B28" s="482"/>
      <c r="C28" s="94" t="s">
        <v>151</v>
      </c>
      <c r="D28" s="35"/>
      <c r="E28" s="36"/>
      <c r="F28" s="36"/>
      <c r="G28" s="36"/>
      <c r="H28" s="36"/>
      <c r="I28" s="36"/>
      <c r="J28" s="36"/>
      <c r="K28" s="36"/>
      <c r="L28" s="36"/>
      <c r="M28" s="36"/>
      <c r="N28" s="36"/>
      <c r="O28" s="36"/>
      <c r="P28" s="36"/>
      <c r="Q28" s="36"/>
      <c r="R28" s="36"/>
      <c r="S28" s="36"/>
    </row>
    <row r="29" spans="1:20" s="59" customFormat="1" ht="13.5" customHeight="1">
      <c r="A29" s="83"/>
      <c r="B29" s="483"/>
      <c r="C29" s="72" t="s">
        <v>152</v>
      </c>
      <c r="D29" s="42"/>
      <c r="E29" s="30"/>
      <c r="F29" s="38"/>
      <c r="G29" s="30"/>
      <c r="H29" s="30"/>
      <c r="I29" s="30"/>
      <c r="J29" s="39"/>
      <c r="K29" s="38"/>
      <c r="L29" s="38"/>
      <c r="M29" s="38"/>
      <c r="N29" s="38"/>
      <c r="O29" s="38"/>
      <c r="P29" s="38"/>
      <c r="Q29" s="38"/>
      <c r="R29" s="38"/>
      <c r="S29" s="38"/>
      <c r="T29" s="60"/>
    </row>
    <row r="30" spans="1:20" s="59" customFormat="1" ht="13.5" customHeight="1">
      <c r="A30" s="83"/>
      <c r="B30" s="484"/>
      <c r="C30" s="95" t="s">
        <v>153</v>
      </c>
      <c r="D30" s="42"/>
      <c r="E30" s="30"/>
      <c r="F30" s="38"/>
      <c r="G30" s="30"/>
      <c r="H30" s="30"/>
      <c r="I30" s="30"/>
      <c r="J30" s="39"/>
      <c r="K30" s="38"/>
      <c r="L30" s="38"/>
      <c r="M30" s="38"/>
      <c r="N30" s="38"/>
      <c r="O30" s="38"/>
      <c r="P30" s="38"/>
      <c r="Q30" s="38"/>
      <c r="R30" s="38"/>
      <c r="S30" s="38"/>
      <c r="T30" s="60"/>
    </row>
    <row r="31" spans="1:19" s="59" customFormat="1" ht="13.5" customHeight="1">
      <c r="A31" s="83"/>
      <c r="B31" s="485"/>
      <c r="C31" s="94" t="s">
        <v>151</v>
      </c>
      <c r="D31" s="35"/>
      <c r="E31" s="36"/>
      <c r="F31" s="36"/>
      <c r="G31" s="36"/>
      <c r="H31" s="36"/>
      <c r="I31" s="36"/>
      <c r="J31" s="36"/>
      <c r="K31" s="36"/>
      <c r="L31" s="36"/>
      <c r="M31" s="36"/>
      <c r="N31" s="36"/>
      <c r="O31" s="36"/>
      <c r="P31" s="36"/>
      <c r="Q31" s="36"/>
      <c r="R31" s="36"/>
      <c r="S31" s="36"/>
    </row>
    <row r="32" spans="1:20" s="59" customFormat="1" ht="13.5" customHeight="1">
      <c r="A32" s="83"/>
      <c r="B32" s="486"/>
      <c r="C32" s="72" t="s">
        <v>152</v>
      </c>
      <c r="D32" s="42"/>
      <c r="E32" s="30"/>
      <c r="F32" s="30"/>
      <c r="G32" s="30"/>
      <c r="H32" s="30"/>
      <c r="I32" s="30"/>
      <c r="J32" s="30"/>
      <c r="K32" s="30"/>
      <c r="L32" s="30"/>
      <c r="M32" s="30"/>
      <c r="N32" s="30"/>
      <c r="O32" s="30"/>
      <c r="P32" s="30"/>
      <c r="Q32" s="30"/>
      <c r="R32" s="30"/>
      <c r="S32" s="30"/>
      <c r="T32" s="60"/>
    </row>
    <row r="33" spans="1:20" s="59" customFormat="1" ht="13.5" customHeight="1">
      <c r="A33" s="83"/>
      <c r="B33" s="495"/>
      <c r="C33" s="95" t="s">
        <v>153</v>
      </c>
      <c r="D33" s="42"/>
      <c r="E33" s="30"/>
      <c r="F33" s="30"/>
      <c r="G33" s="30"/>
      <c r="H33" s="30"/>
      <c r="I33" s="30"/>
      <c r="J33" s="30"/>
      <c r="K33" s="30"/>
      <c r="L33" s="30"/>
      <c r="M33" s="30"/>
      <c r="N33" s="30"/>
      <c r="O33" s="30"/>
      <c r="P33" s="30"/>
      <c r="Q33" s="30"/>
      <c r="R33" s="30"/>
      <c r="S33" s="30"/>
      <c r="T33" s="60"/>
    </row>
    <row r="34" spans="1:19" ht="13.5" customHeight="1">
      <c r="A34" s="83"/>
      <c r="B34" s="485"/>
      <c r="C34" s="94" t="s">
        <v>151</v>
      </c>
      <c r="D34" s="35"/>
      <c r="E34" s="36"/>
      <c r="F34" s="36"/>
      <c r="G34" s="36"/>
      <c r="H34" s="36"/>
      <c r="I34" s="36"/>
      <c r="J34" s="36"/>
      <c r="K34" s="36"/>
      <c r="L34" s="36"/>
      <c r="M34" s="36"/>
      <c r="N34" s="36"/>
      <c r="O34" s="36"/>
      <c r="P34" s="36"/>
      <c r="Q34" s="36"/>
      <c r="R34" s="36"/>
      <c r="S34" s="36"/>
    </row>
    <row r="35" spans="1:19" ht="13.5" customHeight="1">
      <c r="A35" s="83"/>
      <c r="B35" s="486"/>
      <c r="C35" s="72" t="s">
        <v>152</v>
      </c>
      <c r="D35" s="42"/>
      <c r="E35" s="30"/>
      <c r="F35" s="39"/>
      <c r="G35" s="38"/>
      <c r="H35" s="38"/>
      <c r="I35" s="38"/>
      <c r="J35" s="38"/>
      <c r="K35" s="38"/>
      <c r="L35" s="38"/>
      <c r="M35" s="38"/>
      <c r="N35" s="38"/>
      <c r="O35" s="38"/>
      <c r="P35" s="39"/>
      <c r="Q35" s="39"/>
      <c r="R35" s="39"/>
      <c r="S35" s="39"/>
    </row>
    <row r="36" spans="1:19" ht="13.5" customHeight="1">
      <c r="A36" s="83"/>
      <c r="B36" s="495"/>
      <c r="C36" s="95" t="s">
        <v>153</v>
      </c>
      <c r="D36" s="42"/>
      <c r="E36" s="30"/>
      <c r="F36" s="39"/>
      <c r="G36" s="38"/>
      <c r="H36" s="38"/>
      <c r="I36" s="38"/>
      <c r="J36" s="38"/>
      <c r="K36" s="38"/>
      <c r="L36" s="38"/>
      <c r="M36" s="38"/>
      <c r="N36" s="38"/>
      <c r="O36" s="38"/>
      <c r="P36" s="39"/>
      <c r="Q36" s="39"/>
      <c r="R36" s="39"/>
      <c r="S36" s="39"/>
    </row>
    <row r="37" spans="1:19" ht="13.5" customHeight="1">
      <c r="A37" s="83"/>
      <c r="B37" s="486"/>
      <c r="C37" s="94" t="s">
        <v>151</v>
      </c>
      <c r="D37" s="35"/>
      <c r="E37" s="36"/>
      <c r="F37" s="36"/>
      <c r="G37" s="36"/>
      <c r="H37" s="36"/>
      <c r="I37" s="36"/>
      <c r="J37" s="36"/>
      <c r="K37" s="36"/>
      <c r="L37" s="36"/>
      <c r="M37" s="36"/>
      <c r="N37" s="36"/>
      <c r="O37" s="36"/>
      <c r="P37" s="36"/>
      <c r="Q37" s="36"/>
      <c r="R37" s="36"/>
      <c r="S37" s="36"/>
    </row>
    <row r="38" spans="1:19" ht="13.5" customHeight="1">
      <c r="A38" s="83"/>
      <c r="B38" s="486"/>
      <c r="C38" s="72" t="s">
        <v>152</v>
      </c>
      <c r="D38" s="16"/>
      <c r="E38" s="6"/>
      <c r="F38" s="6"/>
      <c r="G38" s="6"/>
      <c r="H38" s="6"/>
      <c r="I38" s="6"/>
      <c r="J38" s="6"/>
      <c r="K38" s="6"/>
      <c r="L38" s="6"/>
      <c r="M38" s="6"/>
      <c r="N38" s="6"/>
      <c r="O38" s="6"/>
      <c r="P38" s="6"/>
      <c r="Q38" s="6"/>
      <c r="R38" s="6"/>
      <c r="S38" s="6"/>
    </row>
    <row r="39" spans="1:19" ht="13.5" customHeight="1">
      <c r="A39" s="83"/>
      <c r="B39" s="486"/>
      <c r="C39" s="95" t="s">
        <v>153</v>
      </c>
      <c r="D39" s="16"/>
      <c r="E39" s="6"/>
      <c r="F39" s="6"/>
      <c r="G39" s="6"/>
      <c r="H39" s="6"/>
      <c r="I39" s="6"/>
      <c r="J39" s="6"/>
      <c r="K39" s="6"/>
      <c r="L39" s="6"/>
      <c r="M39" s="6"/>
      <c r="N39" s="6"/>
      <c r="O39" s="6"/>
      <c r="P39" s="6"/>
      <c r="Q39" s="6"/>
      <c r="R39" s="6"/>
      <c r="S39" s="6"/>
    </row>
    <row r="40" spans="1:19" ht="13.5" customHeight="1">
      <c r="A40" s="83"/>
      <c r="B40" s="485"/>
      <c r="C40" s="94" t="s">
        <v>151</v>
      </c>
      <c r="D40" s="35"/>
      <c r="E40" s="36"/>
      <c r="F40" s="36"/>
      <c r="G40" s="36"/>
      <c r="H40" s="36"/>
      <c r="I40" s="36"/>
      <c r="J40" s="36"/>
      <c r="K40" s="36"/>
      <c r="L40" s="36"/>
      <c r="M40" s="36"/>
      <c r="N40" s="36"/>
      <c r="O40" s="36"/>
      <c r="P40" s="36"/>
      <c r="Q40" s="36"/>
      <c r="R40" s="36"/>
      <c r="S40" s="36"/>
    </row>
    <row r="41" spans="1:19" ht="13.5" customHeight="1">
      <c r="A41" s="83"/>
      <c r="B41" s="486"/>
      <c r="C41" s="72" t="s">
        <v>152</v>
      </c>
      <c r="D41" s="16"/>
      <c r="E41" s="6"/>
      <c r="F41" s="6"/>
      <c r="G41" s="6"/>
      <c r="H41" s="6"/>
      <c r="I41" s="6"/>
      <c r="J41" s="6"/>
      <c r="K41" s="6"/>
      <c r="L41" s="6"/>
      <c r="M41" s="6"/>
      <c r="N41" s="6"/>
      <c r="O41" s="6"/>
      <c r="P41" s="6"/>
      <c r="Q41" s="6"/>
      <c r="R41" s="6"/>
      <c r="S41" s="6"/>
    </row>
    <row r="42" spans="1:19" ht="13.5" customHeight="1">
      <c r="A42" s="83"/>
      <c r="B42" s="495"/>
      <c r="C42" s="79" t="s">
        <v>153</v>
      </c>
      <c r="D42" s="16"/>
      <c r="E42" s="6"/>
      <c r="F42" s="6"/>
      <c r="G42" s="6"/>
      <c r="H42" s="6"/>
      <c r="I42" s="6"/>
      <c r="J42" s="6"/>
      <c r="K42" s="6"/>
      <c r="L42" s="6"/>
      <c r="M42" s="6"/>
      <c r="N42" s="6"/>
      <c r="O42" s="6"/>
      <c r="P42" s="6"/>
      <c r="Q42" s="6"/>
      <c r="R42" s="6"/>
      <c r="S42" s="6"/>
    </row>
    <row r="49" spans="1:19" ht="15.75">
      <c r="A49" s="586" t="e">
        <f>"- "&amp;#REF!&amp;" -"</f>
        <v>#REF!</v>
      </c>
      <c r="B49" s="586"/>
      <c r="C49" s="586"/>
      <c r="D49" s="586"/>
      <c r="E49" s="586"/>
      <c r="F49" s="586"/>
      <c r="G49" s="586"/>
      <c r="H49" s="586"/>
      <c r="I49" s="586"/>
      <c r="J49" s="586"/>
      <c r="K49" s="586" t="e">
        <f>"- "&amp;#REF!&amp;" -"</f>
        <v>#REF!</v>
      </c>
      <c r="L49" s="586"/>
      <c r="M49" s="586"/>
      <c r="N49" s="586"/>
      <c r="O49" s="586"/>
      <c r="P49" s="586"/>
      <c r="Q49" s="586"/>
      <c r="R49" s="586"/>
      <c r="S49" s="586"/>
    </row>
  </sheetData>
  <sheetProtection/>
  <mergeCells count="24">
    <mergeCell ref="B25:B27"/>
    <mergeCell ref="B28:B30"/>
    <mergeCell ref="A49:J49"/>
    <mergeCell ref="K49:S49"/>
    <mergeCell ref="B31:B33"/>
    <mergeCell ref="B34:B36"/>
    <mergeCell ref="B37:B39"/>
    <mergeCell ref="B40:B42"/>
    <mergeCell ref="B19:B21"/>
    <mergeCell ref="B22:B24"/>
    <mergeCell ref="L3:R3"/>
    <mergeCell ref="C3:I3"/>
    <mergeCell ref="B7:B9"/>
    <mergeCell ref="B10:B12"/>
    <mergeCell ref="B13:B15"/>
    <mergeCell ref="B16:B18"/>
    <mergeCell ref="A1:J1"/>
    <mergeCell ref="K1:S1"/>
    <mergeCell ref="P5:S5"/>
    <mergeCell ref="A5:C6"/>
    <mergeCell ref="D5:D6"/>
    <mergeCell ref="E5:E6"/>
    <mergeCell ref="F5:J5"/>
    <mergeCell ref="K5:O5"/>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AR49"/>
  <sheetViews>
    <sheetView zoomScale="85" zoomScaleNormal="85" zoomScalePageLayoutView="0" workbookViewId="0" topLeftCell="A1">
      <selection activeCell="F6" sqref="F6:S6"/>
    </sheetView>
  </sheetViews>
  <sheetFormatPr defaultColWidth="9.00390625" defaultRowHeight="16.5"/>
  <cols>
    <col min="1" max="1" width="6.50390625" style="54" customWidth="1"/>
    <col min="2" max="2" width="9.50390625" style="54" customWidth="1"/>
    <col min="3" max="3" width="10.25390625" style="54" customWidth="1"/>
    <col min="4" max="4" width="11.00390625" style="54" customWidth="1"/>
    <col min="5" max="5" width="9.125" style="54" customWidth="1"/>
    <col min="6" max="14" width="8.75390625" style="54" customWidth="1"/>
    <col min="15" max="15" width="9.00390625" style="54" customWidth="1"/>
    <col min="16" max="16" width="9.50390625" style="54" customWidth="1"/>
    <col min="17" max="17" width="10.125" style="54" customWidth="1"/>
    <col min="18" max="18" width="10.00390625" style="54" customWidth="1"/>
    <col min="19" max="19" width="10.125" style="54" customWidth="1"/>
    <col min="20" max="16384" width="9.00390625" style="54" customWidth="1"/>
  </cols>
  <sheetData>
    <row r="1" spans="1:19" s="64" customFormat="1" ht="21.75" customHeight="1">
      <c r="A1" s="501" t="s">
        <v>169</v>
      </c>
      <c r="B1" s="501"/>
      <c r="C1" s="501"/>
      <c r="D1" s="501"/>
      <c r="E1" s="501"/>
      <c r="F1" s="501"/>
      <c r="G1" s="501"/>
      <c r="H1" s="501"/>
      <c r="I1" s="501"/>
      <c r="J1" s="501"/>
      <c r="K1" s="501" t="s">
        <v>170</v>
      </c>
      <c r="L1" s="501"/>
      <c r="M1" s="501"/>
      <c r="N1" s="501"/>
      <c r="O1" s="501"/>
      <c r="P1" s="501"/>
      <c r="Q1" s="501"/>
      <c r="R1" s="501"/>
      <c r="S1" s="501"/>
    </row>
    <row r="2" spans="1:19" ht="12" customHeight="1">
      <c r="A2" s="21"/>
      <c r="B2" s="21"/>
      <c r="C2" s="21"/>
      <c r="D2" s="21"/>
      <c r="E2" s="21"/>
      <c r="F2" s="21"/>
      <c r="G2" s="21"/>
      <c r="H2" s="21"/>
      <c r="I2" s="21"/>
      <c r="J2" s="1"/>
      <c r="K2" s="1"/>
      <c r="L2" s="21"/>
      <c r="M2" s="21"/>
      <c r="N2" s="21"/>
      <c r="O2" s="21"/>
      <c r="P2" s="21"/>
      <c r="Q2" s="21"/>
      <c r="R2" s="21"/>
      <c r="S2" s="21"/>
    </row>
    <row r="3" spans="1:19" s="63" customFormat="1" ht="15" customHeight="1">
      <c r="A3" s="43"/>
      <c r="B3" s="43"/>
      <c r="C3" s="471"/>
      <c r="D3" s="471"/>
      <c r="E3" s="471"/>
      <c r="F3" s="471"/>
      <c r="G3" s="471"/>
      <c r="H3" s="471"/>
      <c r="I3" s="471"/>
      <c r="J3" s="3" t="s">
        <v>55</v>
      </c>
      <c r="K3" s="4"/>
      <c r="L3" s="599"/>
      <c r="M3" s="599"/>
      <c r="N3" s="599"/>
      <c r="O3" s="599"/>
      <c r="P3" s="599"/>
      <c r="Q3" s="599"/>
      <c r="R3" s="599"/>
      <c r="S3" s="97" t="s">
        <v>37</v>
      </c>
    </row>
    <row r="4" spans="1:19" s="17" customFormat="1" ht="4.5" customHeight="1">
      <c r="A4" s="10"/>
      <c r="B4" s="10"/>
      <c r="C4" s="10"/>
      <c r="D4" s="10"/>
      <c r="E4" s="10"/>
      <c r="F4" s="10"/>
      <c r="G4" s="10"/>
      <c r="H4" s="10"/>
      <c r="I4" s="10"/>
      <c r="J4" s="10"/>
      <c r="K4" s="10"/>
      <c r="L4" s="10"/>
      <c r="M4" s="10"/>
      <c r="N4" s="10"/>
      <c r="O4" s="10"/>
      <c r="P4" s="10"/>
      <c r="Q4" s="10"/>
      <c r="R4" s="10"/>
      <c r="S4" s="10"/>
    </row>
    <row r="5" spans="1:19" s="28" customFormat="1" ht="27.75" customHeight="1">
      <c r="A5" s="593"/>
      <c r="B5" s="593"/>
      <c r="C5" s="594"/>
      <c r="D5" s="482" t="s">
        <v>56</v>
      </c>
      <c r="E5" s="482" t="s">
        <v>149</v>
      </c>
      <c r="F5" s="507" t="s">
        <v>173</v>
      </c>
      <c r="G5" s="597"/>
      <c r="H5" s="597"/>
      <c r="I5" s="597"/>
      <c r="J5" s="597"/>
      <c r="K5" s="505" t="s">
        <v>150</v>
      </c>
      <c r="L5" s="597"/>
      <c r="M5" s="597"/>
      <c r="N5" s="597"/>
      <c r="O5" s="598"/>
      <c r="P5" s="507" t="s">
        <v>57</v>
      </c>
      <c r="Q5" s="505"/>
      <c r="R5" s="505"/>
      <c r="S5" s="505"/>
    </row>
    <row r="6" spans="1:19" s="28" customFormat="1" ht="78.75" customHeight="1">
      <c r="A6" s="595"/>
      <c r="B6" s="595"/>
      <c r="C6" s="596"/>
      <c r="D6" s="484"/>
      <c r="E6" s="484"/>
      <c r="F6" s="71" t="s">
        <v>66</v>
      </c>
      <c r="G6" s="71" t="s">
        <v>89</v>
      </c>
      <c r="H6" s="71" t="s">
        <v>68</v>
      </c>
      <c r="I6" s="33" t="s">
        <v>69</v>
      </c>
      <c r="J6" s="33" t="s">
        <v>70</v>
      </c>
      <c r="K6" s="71" t="s">
        <v>71</v>
      </c>
      <c r="L6" s="71" t="s">
        <v>72</v>
      </c>
      <c r="M6" s="71" t="s">
        <v>73</v>
      </c>
      <c r="N6" s="71" t="s">
        <v>74</v>
      </c>
      <c r="O6" s="32" t="s">
        <v>75</v>
      </c>
      <c r="P6" s="69" t="s">
        <v>140</v>
      </c>
      <c r="Q6" s="68" t="s">
        <v>141</v>
      </c>
      <c r="R6" s="68" t="s">
        <v>144</v>
      </c>
      <c r="S6" s="70" t="s">
        <v>47</v>
      </c>
    </row>
    <row r="7" spans="1:44" s="59" customFormat="1" ht="13.5" customHeight="1">
      <c r="A7" s="96"/>
      <c r="B7" s="482"/>
      <c r="C7" s="94" t="s">
        <v>151</v>
      </c>
      <c r="D7" s="35"/>
      <c r="E7" s="36"/>
      <c r="F7" s="36"/>
      <c r="G7" s="36"/>
      <c r="H7" s="36"/>
      <c r="I7" s="36"/>
      <c r="J7" s="36"/>
      <c r="K7" s="36"/>
      <c r="L7" s="36"/>
      <c r="M7" s="36"/>
      <c r="N7" s="36"/>
      <c r="O7" s="36"/>
      <c r="P7" s="36"/>
      <c r="Q7" s="36"/>
      <c r="R7" s="36"/>
      <c r="S7" s="36"/>
      <c r="T7" s="15"/>
      <c r="U7" s="15"/>
      <c r="V7" s="15"/>
      <c r="W7" s="15"/>
      <c r="X7" s="15"/>
      <c r="Y7" s="15"/>
      <c r="Z7" s="15"/>
      <c r="AA7" s="15"/>
      <c r="AB7" s="15"/>
      <c r="AC7" s="15"/>
      <c r="AD7" s="15"/>
      <c r="AE7" s="15"/>
      <c r="AF7" s="15"/>
      <c r="AG7" s="15"/>
      <c r="AH7" s="15"/>
      <c r="AI7" s="15"/>
      <c r="AJ7" s="15"/>
      <c r="AK7" s="15"/>
      <c r="AL7" s="15"/>
      <c r="AM7" s="15"/>
      <c r="AN7" s="15"/>
      <c r="AO7" s="15"/>
      <c r="AP7" s="15"/>
      <c r="AQ7" s="15"/>
      <c r="AR7" s="15"/>
    </row>
    <row r="8" spans="1:44" s="59" customFormat="1" ht="13.5" customHeight="1">
      <c r="A8" s="83"/>
      <c r="B8" s="483"/>
      <c r="C8" s="72" t="s">
        <v>152</v>
      </c>
      <c r="D8" s="16"/>
      <c r="E8" s="6"/>
      <c r="F8" s="6"/>
      <c r="G8" s="6"/>
      <c r="H8" s="6"/>
      <c r="I8" s="6"/>
      <c r="J8" s="6"/>
      <c r="K8" s="6"/>
      <c r="L8" s="6"/>
      <c r="M8" s="6"/>
      <c r="N8" s="6"/>
      <c r="O8" s="6"/>
      <c r="P8" s="6"/>
      <c r="Q8" s="6"/>
      <c r="R8" s="6"/>
      <c r="S8" s="6"/>
      <c r="T8" s="15"/>
      <c r="U8" s="15"/>
      <c r="V8" s="15"/>
      <c r="W8" s="15"/>
      <c r="X8" s="15"/>
      <c r="Y8" s="15"/>
      <c r="Z8" s="15"/>
      <c r="AA8" s="15"/>
      <c r="AB8" s="15"/>
      <c r="AC8" s="15"/>
      <c r="AD8" s="15"/>
      <c r="AE8" s="15"/>
      <c r="AF8" s="15"/>
      <c r="AG8" s="15"/>
      <c r="AH8" s="15"/>
      <c r="AI8" s="15"/>
      <c r="AJ8" s="15"/>
      <c r="AK8" s="15"/>
      <c r="AL8" s="15"/>
      <c r="AM8" s="15"/>
      <c r="AN8" s="15"/>
      <c r="AO8" s="15"/>
      <c r="AP8" s="15"/>
      <c r="AQ8" s="15"/>
      <c r="AR8" s="15"/>
    </row>
    <row r="9" spans="1:44" s="59" customFormat="1" ht="13.5" customHeight="1">
      <c r="A9" s="83"/>
      <c r="B9" s="484"/>
      <c r="C9" s="95" t="s">
        <v>153</v>
      </c>
      <c r="D9" s="16"/>
      <c r="E9" s="6"/>
      <c r="F9" s="6"/>
      <c r="G9" s="6"/>
      <c r="H9" s="6"/>
      <c r="I9" s="6"/>
      <c r="J9" s="6"/>
      <c r="K9" s="6"/>
      <c r="L9" s="6"/>
      <c r="M9" s="6"/>
      <c r="N9" s="6"/>
      <c r="O9" s="6"/>
      <c r="P9" s="6"/>
      <c r="Q9" s="6"/>
      <c r="R9" s="6"/>
      <c r="S9" s="6"/>
      <c r="T9" s="15"/>
      <c r="U9" s="15"/>
      <c r="V9" s="15"/>
      <c r="W9" s="15"/>
      <c r="X9" s="15"/>
      <c r="Y9" s="15"/>
      <c r="Z9" s="15"/>
      <c r="AA9" s="15"/>
      <c r="AB9" s="15"/>
      <c r="AC9" s="15"/>
      <c r="AD9" s="15"/>
      <c r="AE9" s="15"/>
      <c r="AF9" s="15"/>
      <c r="AG9" s="15"/>
      <c r="AH9" s="15"/>
      <c r="AI9" s="15"/>
      <c r="AJ9" s="15"/>
      <c r="AK9" s="15"/>
      <c r="AL9" s="15"/>
      <c r="AM9" s="15"/>
      <c r="AN9" s="15"/>
      <c r="AO9" s="15"/>
      <c r="AP9" s="15"/>
      <c r="AQ9" s="15"/>
      <c r="AR9" s="15"/>
    </row>
    <row r="10" spans="1:19" s="59" customFormat="1" ht="13.5" customHeight="1">
      <c r="A10" s="83"/>
      <c r="B10" s="485"/>
      <c r="C10" s="94" t="s">
        <v>151</v>
      </c>
      <c r="D10" s="35"/>
      <c r="E10" s="36"/>
      <c r="F10" s="36"/>
      <c r="G10" s="36"/>
      <c r="H10" s="36"/>
      <c r="I10" s="36"/>
      <c r="J10" s="36"/>
      <c r="K10" s="36"/>
      <c r="L10" s="36"/>
      <c r="M10" s="36"/>
      <c r="N10" s="36"/>
      <c r="O10" s="36"/>
      <c r="P10" s="36"/>
      <c r="Q10" s="36"/>
      <c r="R10" s="36"/>
      <c r="S10" s="36"/>
    </row>
    <row r="11" spans="1:19" s="59" customFormat="1" ht="13.5" customHeight="1">
      <c r="A11" s="83"/>
      <c r="B11" s="486"/>
      <c r="C11" s="72" t="s">
        <v>152</v>
      </c>
      <c r="D11" s="42"/>
      <c r="E11" s="30"/>
      <c r="F11" s="38"/>
      <c r="G11" s="30"/>
      <c r="H11" s="30"/>
      <c r="I11" s="30"/>
      <c r="J11" s="39"/>
      <c r="K11" s="38"/>
      <c r="L11" s="38"/>
      <c r="M11" s="38"/>
      <c r="N11" s="38"/>
      <c r="O11" s="38"/>
      <c r="P11" s="38"/>
      <c r="Q11" s="38"/>
      <c r="R11" s="38"/>
      <c r="S11" s="38"/>
    </row>
    <row r="12" spans="1:19" s="59" customFormat="1" ht="13.5" customHeight="1">
      <c r="A12" s="83"/>
      <c r="B12" s="495"/>
      <c r="C12" s="95" t="s">
        <v>153</v>
      </c>
      <c r="D12" s="42"/>
      <c r="E12" s="30"/>
      <c r="F12" s="38"/>
      <c r="G12" s="30"/>
      <c r="H12" s="30"/>
      <c r="I12" s="30"/>
      <c r="J12" s="39"/>
      <c r="K12" s="38"/>
      <c r="L12" s="38"/>
      <c r="M12" s="38"/>
      <c r="N12" s="38"/>
      <c r="O12" s="38"/>
      <c r="P12" s="38"/>
      <c r="Q12" s="38"/>
      <c r="R12" s="38"/>
      <c r="S12" s="38"/>
    </row>
    <row r="13" spans="1:19" s="59" customFormat="1" ht="13.5" customHeight="1">
      <c r="A13" s="83"/>
      <c r="B13" s="485"/>
      <c r="C13" s="94" t="s">
        <v>151</v>
      </c>
      <c r="D13" s="35"/>
      <c r="E13" s="36"/>
      <c r="F13" s="36"/>
      <c r="G13" s="36"/>
      <c r="H13" s="36"/>
      <c r="I13" s="36"/>
      <c r="J13" s="36"/>
      <c r="K13" s="36"/>
      <c r="L13" s="36"/>
      <c r="M13" s="36"/>
      <c r="N13" s="36"/>
      <c r="O13" s="36"/>
      <c r="P13" s="36"/>
      <c r="Q13" s="36"/>
      <c r="R13" s="36"/>
      <c r="S13" s="36"/>
    </row>
    <row r="14" spans="1:19" s="59" customFormat="1" ht="13.5" customHeight="1">
      <c r="A14" s="83"/>
      <c r="B14" s="486"/>
      <c r="C14" s="72" t="s">
        <v>152</v>
      </c>
      <c r="D14" s="42"/>
      <c r="E14" s="30"/>
      <c r="F14" s="38"/>
      <c r="G14" s="30"/>
      <c r="H14" s="30"/>
      <c r="I14" s="30"/>
      <c r="J14" s="39"/>
      <c r="K14" s="38"/>
      <c r="L14" s="38"/>
      <c r="M14" s="38"/>
      <c r="N14" s="38"/>
      <c r="O14" s="38"/>
      <c r="P14" s="38"/>
      <c r="Q14" s="38"/>
      <c r="R14" s="38"/>
      <c r="S14" s="38"/>
    </row>
    <row r="15" spans="1:19" s="59" customFormat="1" ht="13.5" customHeight="1">
      <c r="A15" s="83"/>
      <c r="B15" s="495"/>
      <c r="C15" s="95" t="s">
        <v>153</v>
      </c>
      <c r="D15" s="42"/>
      <c r="E15" s="30"/>
      <c r="F15" s="38"/>
      <c r="G15" s="30"/>
      <c r="H15" s="30"/>
      <c r="I15" s="30"/>
      <c r="J15" s="39"/>
      <c r="K15" s="38"/>
      <c r="L15" s="38"/>
      <c r="M15" s="38"/>
      <c r="N15" s="38"/>
      <c r="O15" s="38"/>
      <c r="P15" s="38"/>
      <c r="Q15" s="38"/>
      <c r="R15" s="38"/>
      <c r="S15" s="38"/>
    </row>
    <row r="16" spans="1:19" s="59" customFormat="1" ht="13.5" customHeight="1">
      <c r="A16" s="83"/>
      <c r="B16" s="485"/>
      <c r="C16" s="94" t="s">
        <v>151</v>
      </c>
      <c r="D16" s="35"/>
      <c r="E16" s="36"/>
      <c r="F16" s="36"/>
      <c r="G16" s="36"/>
      <c r="H16" s="36"/>
      <c r="I16" s="36"/>
      <c r="J16" s="36"/>
      <c r="K16" s="36"/>
      <c r="L16" s="36"/>
      <c r="M16" s="36"/>
      <c r="N16" s="36"/>
      <c r="O16" s="36"/>
      <c r="P16" s="36"/>
      <c r="Q16" s="36"/>
      <c r="R16" s="36"/>
      <c r="S16" s="36"/>
    </row>
    <row r="17" spans="1:19" s="59" customFormat="1" ht="13.5" customHeight="1">
      <c r="A17" s="83"/>
      <c r="B17" s="486"/>
      <c r="C17" s="72" t="s">
        <v>152</v>
      </c>
      <c r="D17" s="42"/>
      <c r="E17" s="30"/>
      <c r="F17" s="30"/>
      <c r="G17" s="30"/>
      <c r="H17" s="30"/>
      <c r="I17" s="30"/>
      <c r="J17" s="30"/>
      <c r="K17" s="30"/>
      <c r="L17" s="30"/>
      <c r="M17" s="30"/>
      <c r="N17" s="30"/>
      <c r="O17" s="30"/>
      <c r="P17" s="30"/>
      <c r="Q17" s="30"/>
      <c r="R17" s="30"/>
      <c r="S17" s="30"/>
    </row>
    <row r="18" spans="1:19" s="59" customFormat="1" ht="13.5" customHeight="1">
      <c r="A18" s="83"/>
      <c r="B18" s="486"/>
      <c r="C18" s="95" t="s">
        <v>153</v>
      </c>
      <c r="D18" s="42"/>
      <c r="E18" s="30"/>
      <c r="F18" s="30"/>
      <c r="G18" s="30"/>
      <c r="H18" s="30"/>
      <c r="I18" s="30"/>
      <c r="J18" s="30"/>
      <c r="K18" s="30"/>
      <c r="L18" s="30"/>
      <c r="M18" s="30"/>
      <c r="N18" s="30"/>
      <c r="O18" s="30"/>
      <c r="P18" s="30"/>
      <c r="Q18" s="30"/>
      <c r="R18" s="30"/>
      <c r="S18" s="30"/>
    </row>
    <row r="19" spans="1:19" s="59" customFormat="1" ht="13.5" customHeight="1">
      <c r="A19" s="83"/>
      <c r="B19" s="485"/>
      <c r="C19" s="94" t="s">
        <v>151</v>
      </c>
      <c r="D19" s="35"/>
      <c r="E19" s="36"/>
      <c r="F19" s="36"/>
      <c r="G19" s="36"/>
      <c r="H19" s="36"/>
      <c r="I19" s="36"/>
      <c r="J19" s="36"/>
      <c r="K19" s="36"/>
      <c r="L19" s="36"/>
      <c r="M19" s="36"/>
      <c r="N19" s="36"/>
      <c r="O19" s="36"/>
      <c r="P19" s="36"/>
      <c r="Q19" s="36"/>
      <c r="R19" s="36"/>
      <c r="S19" s="36"/>
    </row>
    <row r="20" spans="1:19" s="59" customFormat="1" ht="13.5" customHeight="1">
      <c r="A20" s="83"/>
      <c r="B20" s="486"/>
      <c r="C20" s="72" t="s">
        <v>152</v>
      </c>
      <c r="D20" s="42"/>
      <c r="E20" s="30"/>
      <c r="F20" s="38"/>
      <c r="G20" s="30"/>
      <c r="H20" s="30"/>
      <c r="I20" s="30"/>
      <c r="J20" s="39"/>
      <c r="K20" s="38"/>
      <c r="L20" s="38"/>
      <c r="M20" s="38"/>
      <c r="N20" s="38"/>
      <c r="O20" s="38"/>
      <c r="P20" s="38"/>
      <c r="Q20" s="38"/>
      <c r="R20" s="38"/>
      <c r="S20" s="38"/>
    </row>
    <row r="21" spans="1:19" s="59" customFormat="1" ht="13.5" customHeight="1">
      <c r="A21" s="83"/>
      <c r="B21" s="486"/>
      <c r="C21" s="95" t="s">
        <v>153</v>
      </c>
      <c r="D21" s="42"/>
      <c r="E21" s="30"/>
      <c r="F21" s="38"/>
      <c r="G21" s="30"/>
      <c r="H21" s="30"/>
      <c r="I21" s="30"/>
      <c r="J21" s="39"/>
      <c r="K21" s="38"/>
      <c r="L21" s="38"/>
      <c r="M21" s="38"/>
      <c r="N21" s="38"/>
      <c r="O21" s="38"/>
      <c r="P21" s="38"/>
      <c r="Q21" s="38"/>
      <c r="R21" s="38"/>
      <c r="S21" s="38"/>
    </row>
    <row r="22" spans="1:19" s="59" customFormat="1" ht="13.5" customHeight="1">
      <c r="A22" s="83"/>
      <c r="B22" s="485"/>
      <c r="C22" s="94" t="s">
        <v>151</v>
      </c>
      <c r="D22" s="35"/>
      <c r="E22" s="36"/>
      <c r="F22" s="36"/>
      <c r="G22" s="36"/>
      <c r="H22" s="36"/>
      <c r="I22" s="36"/>
      <c r="J22" s="36"/>
      <c r="K22" s="36"/>
      <c r="L22" s="36"/>
      <c r="M22" s="36"/>
      <c r="N22" s="36"/>
      <c r="O22" s="36"/>
      <c r="P22" s="36"/>
      <c r="Q22" s="36"/>
      <c r="R22" s="36"/>
      <c r="S22" s="36"/>
    </row>
    <row r="23" spans="1:19" s="59" customFormat="1" ht="13.5" customHeight="1">
      <c r="A23" s="83"/>
      <c r="B23" s="486"/>
      <c r="C23" s="72" t="s">
        <v>152</v>
      </c>
      <c r="D23" s="42"/>
      <c r="E23" s="30"/>
      <c r="F23" s="38"/>
      <c r="G23" s="30"/>
      <c r="H23" s="30"/>
      <c r="I23" s="30"/>
      <c r="J23" s="39"/>
      <c r="K23" s="38"/>
      <c r="L23" s="38"/>
      <c r="M23" s="38"/>
      <c r="N23" s="38"/>
      <c r="O23" s="38"/>
      <c r="P23" s="38"/>
      <c r="Q23" s="38"/>
      <c r="R23" s="38"/>
      <c r="S23" s="38"/>
    </row>
    <row r="24" spans="1:19" s="59" customFormat="1" ht="13.5" customHeight="1">
      <c r="A24" s="83"/>
      <c r="B24" s="495"/>
      <c r="C24" s="95" t="s">
        <v>153</v>
      </c>
      <c r="D24" s="42"/>
      <c r="E24" s="30"/>
      <c r="F24" s="38"/>
      <c r="G24" s="30"/>
      <c r="H24" s="30"/>
      <c r="I24" s="30"/>
      <c r="J24" s="39"/>
      <c r="K24" s="38"/>
      <c r="L24" s="38"/>
      <c r="M24" s="38"/>
      <c r="N24" s="38"/>
      <c r="O24" s="38"/>
      <c r="P24" s="38"/>
      <c r="Q24" s="38"/>
      <c r="R24" s="38"/>
      <c r="S24" s="38"/>
    </row>
    <row r="25" spans="1:19" s="59" customFormat="1" ht="13.5" customHeight="1">
      <c r="A25" s="83"/>
      <c r="B25" s="526"/>
      <c r="C25" s="94" t="s">
        <v>151</v>
      </c>
      <c r="D25" s="35"/>
      <c r="E25" s="36"/>
      <c r="F25" s="36"/>
      <c r="G25" s="36"/>
      <c r="H25" s="36"/>
      <c r="I25" s="36"/>
      <c r="J25" s="36"/>
      <c r="K25" s="36"/>
      <c r="L25" s="36"/>
      <c r="M25" s="36"/>
      <c r="N25" s="36"/>
      <c r="O25" s="36"/>
      <c r="P25" s="36"/>
      <c r="Q25" s="36"/>
      <c r="R25" s="36"/>
      <c r="S25" s="36"/>
    </row>
    <row r="26" spans="1:19" s="59" customFormat="1" ht="13.5" customHeight="1">
      <c r="A26" s="83"/>
      <c r="B26" s="526"/>
      <c r="C26" s="72" t="s">
        <v>152</v>
      </c>
      <c r="D26" s="42"/>
      <c r="E26" s="30"/>
      <c r="F26" s="38"/>
      <c r="G26" s="30"/>
      <c r="H26" s="30"/>
      <c r="I26" s="30"/>
      <c r="J26" s="39"/>
      <c r="K26" s="38"/>
      <c r="L26" s="38"/>
      <c r="M26" s="38"/>
      <c r="N26" s="38"/>
      <c r="O26" s="38"/>
      <c r="P26" s="38"/>
      <c r="Q26" s="38"/>
      <c r="R26" s="38"/>
      <c r="S26" s="38"/>
    </row>
    <row r="27" spans="1:19" s="59" customFormat="1" ht="13.5" customHeight="1">
      <c r="A27" s="83"/>
      <c r="B27" s="526"/>
      <c r="C27" s="95" t="s">
        <v>153</v>
      </c>
      <c r="D27" s="42"/>
      <c r="E27" s="30"/>
      <c r="F27" s="38"/>
      <c r="G27" s="30"/>
      <c r="H27" s="30"/>
      <c r="I27" s="30"/>
      <c r="J27" s="39"/>
      <c r="K27" s="38"/>
      <c r="L27" s="38"/>
      <c r="M27" s="38"/>
      <c r="N27" s="38"/>
      <c r="O27" s="38"/>
      <c r="P27" s="38"/>
      <c r="Q27" s="38"/>
      <c r="R27" s="38"/>
      <c r="S27" s="38"/>
    </row>
    <row r="28" spans="1:19" s="59" customFormat="1" ht="13.5" customHeight="1">
      <c r="A28" s="83"/>
      <c r="B28" s="482"/>
      <c r="C28" s="94" t="s">
        <v>151</v>
      </c>
      <c r="D28" s="35"/>
      <c r="E28" s="36"/>
      <c r="F28" s="36"/>
      <c r="G28" s="36"/>
      <c r="H28" s="36"/>
      <c r="I28" s="36"/>
      <c r="J28" s="36"/>
      <c r="K28" s="36"/>
      <c r="L28" s="36"/>
      <c r="M28" s="36"/>
      <c r="N28" s="36"/>
      <c r="O28" s="36"/>
      <c r="P28" s="36"/>
      <c r="Q28" s="36"/>
      <c r="R28" s="36"/>
      <c r="S28" s="36"/>
    </row>
    <row r="29" spans="1:20" s="59" customFormat="1" ht="13.5" customHeight="1">
      <c r="A29" s="83"/>
      <c r="B29" s="483"/>
      <c r="C29" s="72" t="s">
        <v>152</v>
      </c>
      <c r="D29" s="42"/>
      <c r="E29" s="30"/>
      <c r="F29" s="38"/>
      <c r="G29" s="30"/>
      <c r="H29" s="30"/>
      <c r="I29" s="30"/>
      <c r="J29" s="39"/>
      <c r="K29" s="38"/>
      <c r="L29" s="38"/>
      <c r="M29" s="38"/>
      <c r="N29" s="38"/>
      <c r="O29" s="38"/>
      <c r="P29" s="38"/>
      <c r="Q29" s="38"/>
      <c r="R29" s="38"/>
      <c r="S29" s="38"/>
      <c r="T29" s="60"/>
    </row>
    <row r="30" spans="1:20" s="59" customFormat="1" ht="13.5" customHeight="1">
      <c r="A30" s="83"/>
      <c r="B30" s="484"/>
      <c r="C30" s="95" t="s">
        <v>153</v>
      </c>
      <c r="D30" s="42"/>
      <c r="E30" s="30"/>
      <c r="F30" s="38"/>
      <c r="G30" s="30"/>
      <c r="H30" s="30"/>
      <c r="I30" s="30"/>
      <c r="J30" s="39"/>
      <c r="K30" s="38"/>
      <c r="L30" s="38"/>
      <c r="M30" s="38"/>
      <c r="N30" s="38"/>
      <c r="O30" s="38"/>
      <c r="P30" s="38"/>
      <c r="Q30" s="38"/>
      <c r="R30" s="38"/>
      <c r="S30" s="38"/>
      <c r="T30" s="60"/>
    </row>
    <row r="31" spans="1:19" s="59" customFormat="1" ht="13.5" customHeight="1">
      <c r="A31" s="83"/>
      <c r="B31" s="485"/>
      <c r="C31" s="94" t="s">
        <v>151</v>
      </c>
      <c r="D31" s="35"/>
      <c r="E31" s="36"/>
      <c r="F31" s="36"/>
      <c r="G31" s="36"/>
      <c r="H31" s="36"/>
      <c r="I31" s="36"/>
      <c r="J31" s="36"/>
      <c r="K31" s="36"/>
      <c r="L31" s="36"/>
      <c r="M31" s="36"/>
      <c r="N31" s="36"/>
      <c r="O31" s="36"/>
      <c r="P31" s="36"/>
      <c r="Q31" s="36"/>
      <c r="R31" s="36"/>
      <c r="S31" s="36"/>
    </row>
    <row r="32" spans="1:20" s="59" customFormat="1" ht="13.5" customHeight="1">
      <c r="A32" s="83"/>
      <c r="B32" s="486"/>
      <c r="C32" s="72" t="s">
        <v>152</v>
      </c>
      <c r="D32" s="42"/>
      <c r="E32" s="30"/>
      <c r="F32" s="30"/>
      <c r="G32" s="30"/>
      <c r="H32" s="30"/>
      <c r="I32" s="30"/>
      <c r="J32" s="30"/>
      <c r="K32" s="30"/>
      <c r="L32" s="30"/>
      <c r="M32" s="30"/>
      <c r="N32" s="30"/>
      <c r="O32" s="30"/>
      <c r="P32" s="30"/>
      <c r="Q32" s="30"/>
      <c r="R32" s="30"/>
      <c r="S32" s="30"/>
      <c r="T32" s="60"/>
    </row>
    <row r="33" spans="1:20" s="59" customFormat="1" ht="13.5" customHeight="1">
      <c r="A33" s="83"/>
      <c r="B33" s="495"/>
      <c r="C33" s="95" t="s">
        <v>153</v>
      </c>
      <c r="D33" s="42"/>
      <c r="E33" s="30"/>
      <c r="F33" s="30"/>
      <c r="G33" s="30"/>
      <c r="H33" s="30"/>
      <c r="I33" s="30"/>
      <c r="J33" s="30"/>
      <c r="K33" s="30"/>
      <c r="L33" s="30"/>
      <c r="M33" s="30"/>
      <c r="N33" s="30"/>
      <c r="O33" s="30"/>
      <c r="P33" s="30"/>
      <c r="Q33" s="30"/>
      <c r="R33" s="30"/>
      <c r="S33" s="30"/>
      <c r="T33" s="60"/>
    </row>
    <row r="34" spans="1:19" ht="13.5" customHeight="1">
      <c r="A34" s="83"/>
      <c r="B34" s="485"/>
      <c r="C34" s="94" t="s">
        <v>151</v>
      </c>
      <c r="D34" s="35"/>
      <c r="E34" s="36"/>
      <c r="F34" s="36"/>
      <c r="G34" s="36"/>
      <c r="H34" s="36"/>
      <c r="I34" s="36"/>
      <c r="J34" s="36"/>
      <c r="K34" s="36"/>
      <c r="L34" s="36"/>
      <c r="M34" s="36"/>
      <c r="N34" s="36"/>
      <c r="O34" s="36"/>
      <c r="P34" s="36"/>
      <c r="Q34" s="36"/>
      <c r="R34" s="36"/>
      <c r="S34" s="36"/>
    </row>
    <row r="35" spans="1:19" ht="13.5" customHeight="1">
      <c r="A35" s="83"/>
      <c r="B35" s="486"/>
      <c r="C35" s="72" t="s">
        <v>152</v>
      </c>
      <c r="D35" s="42"/>
      <c r="E35" s="30"/>
      <c r="F35" s="39"/>
      <c r="G35" s="38"/>
      <c r="H35" s="38"/>
      <c r="I35" s="38"/>
      <c r="J35" s="38"/>
      <c r="K35" s="38"/>
      <c r="L35" s="38"/>
      <c r="M35" s="38"/>
      <c r="N35" s="38"/>
      <c r="O35" s="38"/>
      <c r="P35" s="39"/>
      <c r="Q35" s="39"/>
      <c r="R35" s="39"/>
      <c r="S35" s="39"/>
    </row>
    <row r="36" spans="1:19" ht="13.5" customHeight="1">
      <c r="A36" s="83"/>
      <c r="B36" s="495"/>
      <c r="C36" s="95" t="s">
        <v>153</v>
      </c>
      <c r="D36" s="42"/>
      <c r="E36" s="30"/>
      <c r="F36" s="39"/>
      <c r="G36" s="38"/>
      <c r="H36" s="38"/>
      <c r="I36" s="38"/>
      <c r="J36" s="38"/>
      <c r="K36" s="38"/>
      <c r="L36" s="38"/>
      <c r="M36" s="38"/>
      <c r="N36" s="38"/>
      <c r="O36" s="38"/>
      <c r="P36" s="39"/>
      <c r="Q36" s="39"/>
      <c r="R36" s="39"/>
      <c r="S36" s="39"/>
    </row>
    <row r="37" spans="1:19" ht="13.5" customHeight="1">
      <c r="A37" s="83"/>
      <c r="B37" s="486"/>
      <c r="C37" s="94" t="s">
        <v>151</v>
      </c>
      <c r="D37" s="35"/>
      <c r="E37" s="36"/>
      <c r="F37" s="36"/>
      <c r="G37" s="36"/>
      <c r="H37" s="36"/>
      <c r="I37" s="36"/>
      <c r="J37" s="36"/>
      <c r="K37" s="36"/>
      <c r="L37" s="36"/>
      <c r="M37" s="36"/>
      <c r="N37" s="36"/>
      <c r="O37" s="36"/>
      <c r="P37" s="36"/>
      <c r="Q37" s="36"/>
      <c r="R37" s="36"/>
      <c r="S37" s="36"/>
    </row>
    <row r="38" spans="1:19" ht="13.5" customHeight="1">
      <c r="A38" s="83"/>
      <c r="B38" s="486"/>
      <c r="C38" s="72" t="s">
        <v>152</v>
      </c>
      <c r="D38" s="16"/>
      <c r="E38" s="6"/>
      <c r="F38" s="6"/>
      <c r="G38" s="6"/>
      <c r="H38" s="6"/>
      <c r="I38" s="6"/>
      <c r="J38" s="6"/>
      <c r="K38" s="6"/>
      <c r="L38" s="6"/>
      <c r="M38" s="6"/>
      <c r="N38" s="6"/>
      <c r="O38" s="6"/>
      <c r="P38" s="6"/>
      <c r="Q38" s="6"/>
      <c r="R38" s="6"/>
      <c r="S38" s="6"/>
    </row>
    <row r="39" spans="1:19" ht="13.5" customHeight="1">
      <c r="A39" s="83"/>
      <c r="B39" s="486"/>
      <c r="C39" s="95" t="s">
        <v>153</v>
      </c>
      <c r="D39" s="16"/>
      <c r="E39" s="6"/>
      <c r="F39" s="6"/>
      <c r="G39" s="6"/>
      <c r="H39" s="6"/>
      <c r="I39" s="6"/>
      <c r="J39" s="6"/>
      <c r="K39" s="6"/>
      <c r="L39" s="6"/>
      <c r="M39" s="6"/>
      <c r="N39" s="6"/>
      <c r="O39" s="6"/>
      <c r="P39" s="6"/>
      <c r="Q39" s="6"/>
      <c r="R39" s="6"/>
      <c r="S39" s="6"/>
    </row>
    <row r="40" spans="1:19" ht="13.5" customHeight="1">
      <c r="A40" s="83"/>
      <c r="B40" s="485"/>
      <c r="C40" s="94" t="s">
        <v>151</v>
      </c>
      <c r="D40" s="35"/>
      <c r="E40" s="36"/>
      <c r="F40" s="36"/>
      <c r="G40" s="36"/>
      <c r="H40" s="36"/>
      <c r="I40" s="36"/>
      <c r="J40" s="36"/>
      <c r="K40" s="36"/>
      <c r="L40" s="36"/>
      <c r="M40" s="36"/>
      <c r="N40" s="36"/>
      <c r="O40" s="36"/>
      <c r="P40" s="36"/>
      <c r="Q40" s="36"/>
      <c r="R40" s="36"/>
      <c r="S40" s="36"/>
    </row>
    <row r="41" spans="1:19" ht="13.5" customHeight="1">
      <c r="A41" s="83"/>
      <c r="B41" s="486"/>
      <c r="C41" s="72" t="s">
        <v>152</v>
      </c>
      <c r="D41" s="16"/>
      <c r="E41" s="6"/>
      <c r="F41" s="6"/>
      <c r="G41" s="6"/>
      <c r="H41" s="6"/>
      <c r="I41" s="6"/>
      <c r="J41" s="6"/>
      <c r="K41" s="6"/>
      <c r="L41" s="6"/>
      <c r="M41" s="6"/>
      <c r="N41" s="6"/>
      <c r="O41" s="6"/>
      <c r="P41" s="6"/>
      <c r="Q41" s="6"/>
      <c r="R41" s="6"/>
      <c r="S41" s="6"/>
    </row>
    <row r="42" spans="1:19" ht="13.5" customHeight="1">
      <c r="A42" s="83"/>
      <c r="B42" s="495"/>
      <c r="C42" s="79" t="s">
        <v>153</v>
      </c>
      <c r="D42" s="16"/>
      <c r="E42" s="6"/>
      <c r="F42" s="6"/>
      <c r="G42" s="6"/>
      <c r="H42" s="6"/>
      <c r="I42" s="6"/>
      <c r="J42" s="6"/>
      <c r="K42" s="6"/>
      <c r="L42" s="6"/>
      <c r="M42" s="6"/>
      <c r="N42" s="6"/>
      <c r="O42" s="6"/>
      <c r="P42" s="6"/>
      <c r="Q42" s="6"/>
      <c r="R42" s="6"/>
      <c r="S42" s="6"/>
    </row>
    <row r="49" spans="1:19" ht="15.75">
      <c r="A49" s="586" t="e">
        <f>"- "&amp;#REF!&amp;" -"</f>
        <v>#REF!</v>
      </c>
      <c r="B49" s="586"/>
      <c r="C49" s="586"/>
      <c r="D49" s="586"/>
      <c r="E49" s="586"/>
      <c r="F49" s="586"/>
      <c r="G49" s="586"/>
      <c r="H49" s="586"/>
      <c r="I49" s="586"/>
      <c r="J49" s="586"/>
      <c r="K49" s="586" t="e">
        <f>"- "&amp;#REF!&amp;" -"</f>
        <v>#REF!</v>
      </c>
      <c r="L49" s="586"/>
      <c r="M49" s="586"/>
      <c r="N49" s="586"/>
      <c r="O49" s="586"/>
      <c r="P49" s="586"/>
      <c r="Q49" s="586"/>
      <c r="R49" s="586"/>
      <c r="S49" s="586"/>
    </row>
  </sheetData>
  <sheetProtection/>
  <mergeCells count="24">
    <mergeCell ref="B37:B39"/>
    <mergeCell ref="B40:B42"/>
    <mergeCell ref="B25:B27"/>
    <mergeCell ref="B28:B30"/>
    <mergeCell ref="B31:B33"/>
    <mergeCell ref="B34:B36"/>
    <mergeCell ref="A49:J49"/>
    <mergeCell ref="K49:S49"/>
    <mergeCell ref="L3:R3"/>
    <mergeCell ref="C3:I3"/>
    <mergeCell ref="B7:B9"/>
    <mergeCell ref="B10:B12"/>
    <mergeCell ref="B13:B15"/>
    <mergeCell ref="B16:B18"/>
    <mergeCell ref="B19:B21"/>
    <mergeCell ref="B22:B24"/>
    <mergeCell ref="A1:J1"/>
    <mergeCell ref="K1:S1"/>
    <mergeCell ref="P5:S5"/>
    <mergeCell ref="A5:C6"/>
    <mergeCell ref="D5:D6"/>
    <mergeCell ref="E5:E6"/>
    <mergeCell ref="F5:J5"/>
    <mergeCell ref="K5:O5"/>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AN59"/>
  <sheetViews>
    <sheetView view="pageBreakPreview" zoomScale="60" zoomScalePageLayoutView="70" workbookViewId="0" topLeftCell="A1">
      <selection activeCell="A1" sqref="A1:U1"/>
    </sheetView>
  </sheetViews>
  <sheetFormatPr defaultColWidth="2.125" defaultRowHeight="16.5"/>
  <cols>
    <col min="1" max="1" width="4.625" style="54" customWidth="1"/>
    <col min="2" max="2" width="6.75390625" style="54" customWidth="1"/>
    <col min="3" max="3" width="11.75390625" style="54" customWidth="1"/>
    <col min="4" max="4" width="8.75390625" style="54" customWidth="1"/>
    <col min="5" max="5" width="6.625" style="54" customWidth="1"/>
    <col min="6" max="6" width="8.75390625" style="54" customWidth="1"/>
    <col min="7" max="7" width="6.00390625" style="54" customWidth="1"/>
    <col min="8" max="8" width="8.75390625" style="54" customWidth="1"/>
    <col min="9" max="9" width="7.50390625" style="54" customWidth="1"/>
    <col min="10" max="10" width="7.625" style="54" customWidth="1"/>
    <col min="11" max="18" width="0" style="54" hidden="1" customWidth="1"/>
    <col min="19" max="26" width="9.875" style="54" customWidth="1"/>
    <col min="27" max="30" width="13.875" style="54" customWidth="1"/>
    <col min="31" max="16384" width="2.125" style="54" customWidth="1"/>
  </cols>
  <sheetData>
    <row r="1" spans="1:30" s="147" customFormat="1" ht="22.5" customHeight="1">
      <c r="A1" s="557" t="s">
        <v>405</v>
      </c>
      <c r="B1" s="557"/>
      <c r="C1" s="557"/>
      <c r="D1" s="557"/>
      <c r="E1" s="557"/>
      <c r="F1" s="557"/>
      <c r="G1" s="557"/>
      <c r="H1" s="557"/>
      <c r="I1" s="557"/>
      <c r="J1" s="557"/>
      <c r="K1" s="557"/>
      <c r="L1" s="557"/>
      <c r="M1" s="557"/>
      <c r="N1" s="557"/>
      <c r="O1" s="557"/>
      <c r="P1" s="557"/>
      <c r="Q1" s="557"/>
      <c r="R1" s="557"/>
      <c r="S1" s="557"/>
      <c r="T1" s="557"/>
      <c r="U1" s="557"/>
      <c r="V1" s="563" t="s">
        <v>406</v>
      </c>
      <c r="W1" s="563"/>
      <c r="X1" s="563"/>
      <c r="Y1" s="563"/>
      <c r="Z1" s="563"/>
      <c r="AA1" s="563"/>
      <c r="AB1" s="563"/>
      <c r="AC1" s="563"/>
      <c r="AD1" s="563"/>
    </row>
    <row r="2" spans="1:30" s="148" customFormat="1" ht="15.75" customHeight="1">
      <c r="A2" s="565" t="s">
        <v>559</v>
      </c>
      <c r="B2" s="565"/>
      <c r="C2" s="565"/>
      <c r="D2" s="565"/>
      <c r="E2" s="565"/>
      <c r="F2" s="565"/>
      <c r="G2" s="565"/>
      <c r="H2" s="565"/>
      <c r="I2" s="565"/>
      <c r="J2" s="565"/>
      <c r="K2" s="565"/>
      <c r="L2" s="565"/>
      <c r="M2" s="565"/>
      <c r="N2" s="565"/>
      <c r="O2" s="565"/>
      <c r="P2" s="565"/>
      <c r="Q2" s="565"/>
      <c r="R2" s="565"/>
      <c r="S2" s="565"/>
      <c r="T2" s="143"/>
      <c r="U2" s="145" t="s">
        <v>221</v>
      </c>
      <c r="V2" s="564" t="s">
        <v>557</v>
      </c>
      <c r="W2" s="564"/>
      <c r="X2" s="564"/>
      <c r="Y2" s="564"/>
      <c r="Z2" s="564"/>
      <c r="AA2" s="564"/>
      <c r="AB2" s="564"/>
      <c r="AC2" s="143"/>
      <c r="AD2" s="144" t="s">
        <v>220</v>
      </c>
    </row>
    <row r="3" spans="1:30" s="28" customFormat="1" ht="35.25" customHeight="1">
      <c r="A3" s="508"/>
      <c r="B3" s="566"/>
      <c r="C3" s="513"/>
      <c r="D3" s="490" t="s">
        <v>2</v>
      </c>
      <c r="E3" s="491"/>
      <c r="F3" s="491"/>
      <c r="G3" s="491"/>
      <c r="H3" s="491"/>
      <c r="I3" s="492"/>
      <c r="J3" s="493" t="s">
        <v>112</v>
      </c>
      <c r="K3" s="507" t="s">
        <v>139</v>
      </c>
      <c r="L3" s="505"/>
      <c r="M3" s="505"/>
      <c r="N3" s="575" t="s">
        <v>18</v>
      </c>
      <c r="O3" s="575"/>
      <c r="P3" s="575"/>
      <c r="Q3" s="575"/>
      <c r="R3" s="576"/>
      <c r="S3" s="567" t="s">
        <v>256</v>
      </c>
      <c r="T3" s="568"/>
      <c r="U3" s="568"/>
      <c r="V3" s="571" t="s">
        <v>255</v>
      </c>
      <c r="W3" s="571"/>
      <c r="X3" s="571"/>
      <c r="Y3" s="571"/>
      <c r="Z3" s="485"/>
      <c r="AA3" s="573" t="s">
        <v>57</v>
      </c>
      <c r="AB3" s="571"/>
      <c r="AC3" s="571"/>
      <c r="AD3" s="571"/>
    </row>
    <row r="4" spans="1:30" s="28" customFormat="1" ht="35.25" customHeight="1">
      <c r="A4" s="560"/>
      <c r="B4" s="514"/>
      <c r="C4" s="515"/>
      <c r="D4" s="490" t="s">
        <v>215</v>
      </c>
      <c r="E4" s="562"/>
      <c r="F4" s="490" t="s">
        <v>216</v>
      </c>
      <c r="G4" s="492"/>
      <c r="H4" s="490" t="s">
        <v>219</v>
      </c>
      <c r="I4" s="492"/>
      <c r="J4" s="545"/>
      <c r="K4" s="32"/>
      <c r="L4" s="103"/>
      <c r="M4" s="103"/>
      <c r="N4" s="119"/>
      <c r="O4" s="119"/>
      <c r="P4" s="119"/>
      <c r="Q4" s="119"/>
      <c r="R4" s="119"/>
      <c r="S4" s="569"/>
      <c r="T4" s="570"/>
      <c r="U4" s="570"/>
      <c r="V4" s="572"/>
      <c r="W4" s="572"/>
      <c r="X4" s="572"/>
      <c r="Y4" s="572"/>
      <c r="Z4" s="495"/>
      <c r="AA4" s="574"/>
      <c r="AB4" s="572"/>
      <c r="AC4" s="572"/>
      <c r="AD4" s="572"/>
    </row>
    <row r="5" spans="1:30" s="28" customFormat="1" ht="94.5" customHeight="1">
      <c r="A5" s="516"/>
      <c r="B5" s="516"/>
      <c r="C5" s="517"/>
      <c r="D5" s="71" t="s">
        <v>217</v>
      </c>
      <c r="E5" s="108" t="s">
        <v>218</v>
      </c>
      <c r="F5" s="71" t="s">
        <v>217</v>
      </c>
      <c r="G5" s="108" t="s">
        <v>218</v>
      </c>
      <c r="H5" s="71" t="s">
        <v>217</v>
      </c>
      <c r="I5" s="108" t="s">
        <v>218</v>
      </c>
      <c r="J5" s="494"/>
      <c r="K5" s="71" t="s">
        <v>68</v>
      </c>
      <c r="L5" s="33" t="s">
        <v>69</v>
      </c>
      <c r="M5" s="33" t="s">
        <v>70</v>
      </c>
      <c r="N5" s="71" t="s">
        <v>71</v>
      </c>
      <c r="O5" s="71" t="s">
        <v>72</v>
      </c>
      <c r="P5" s="71" t="s">
        <v>73</v>
      </c>
      <c r="Q5" s="71" t="s">
        <v>74</v>
      </c>
      <c r="R5" s="32" t="s">
        <v>75</v>
      </c>
      <c r="S5" s="71" t="s">
        <v>68</v>
      </c>
      <c r="T5" s="33" t="s">
        <v>69</v>
      </c>
      <c r="U5" s="71" t="s">
        <v>70</v>
      </c>
      <c r="V5" s="33" t="s">
        <v>71</v>
      </c>
      <c r="W5" s="71" t="s">
        <v>72</v>
      </c>
      <c r="X5" s="71" t="s">
        <v>73</v>
      </c>
      <c r="Y5" s="71" t="s">
        <v>74</v>
      </c>
      <c r="Z5" s="108" t="s">
        <v>257</v>
      </c>
      <c r="AA5" s="69" t="s">
        <v>15</v>
      </c>
      <c r="AB5" s="68" t="s">
        <v>495</v>
      </c>
      <c r="AC5" s="68" t="s">
        <v>494</v>
      </c>
      <c r="AD5" s="68" t="s">
        <v>14</v>
      </c>
    </row>
    <row r="6" spans="1:40" s="59" customFormat="1" ht="13.5" customHeight="1">
      <c r="A6" s="546" t="s">
        <v>187</v>
      </c>
      <c r="B6" s="482" t="s">
        <v>199</v>
      </c>
      <c r="C6" s="112" t="s">
        <v>113</v>
      </c>
      <c r="D6" s="35">
        <v>1663</v>
      </c>
      <c r="E6" s="229">
        <v>100</v>
      </c>
      <c r="F6" s="36">
        <v>1505</v>
      </c>
      <c r="G6" s="232">
        <f aca="true" t="shared" si="0" ref="G6:G32">F6/D6*100</f>
        <v>90.49909801563439</v>
      </c>
      <c r="H6" s="36">
        <v>158</v>
      </c>
      <c r="I6" s="229">
        <f aca="true" t="shared" si="1" ref="I6:I32">H6/D6*100</f>
        <v>9.500901984365605</v>
      </c>
      <c r="J6" s="36">
        <v>43</v>
      </c>
      <c r="K6" s="36"/>
      <c r="L6" s="36"/>
      <c r="M6" s="36"/>
      <c r="N6" s="36"/>
      <c r="O6" s="36"/>
      <c r="P6" s="36"/>
      <c r="Q6" s="36"/>
      <c r="R6" s="36"/>
      <c r="S6" s="36">
        <v>0</v>
      </c>
      <c r="T6" s="36">
        <v>65</v>
      </c>
      <c r="U6" s="36">
        <v>318</v>
      </c>
      <c r="V6" s="36">
        <v>523</v>
      </c>
      <c r="W6" s="36">
        <v>493</v>
      </c>
      <c r="X6" s="36">
        <v>205</v>
      </c>
      <c r="Y6" s="36">
        <v>45</v>
      </c>
      <c r="Z6" s="36">
        <v>14</v>
      </c>
      <c r="AA6" s="36">
        <v>37</v>
      </c>
      <c r="AB6" s="36">
        <v>1304</v>
      </c>
      <c r="AC6" s="36">
        <v>320</v>
      </c>
      <c r="AD6" s="36">
        <v>2</v>
      </c>
      <c r="AE6" s="15"/>
      <c r="AF6" s="15"/>
      <c r="AG6" s="15"/>
      <c r="AH6" s="15"/>
      <c r="AI6" s="15"/>
      <c r="AJ6" s="15"/>
      <c r="AK6" s="15"/>
      <c r="AL6" s="15"/>
      <c r="AM6" s="15"/>
      <c r="AN6" s="15"/>
    </row>
    <row r="7" spans="1:40" s="59" customFormat="1" ht="13.5" customHeight="1">
      <c r="A7" s="547"/>
      <c r="B7" s="483"/>
      <c r="C7" s="79" t="s">
        <v>34</v>
      </c>
      <c r="D7" s="42">
        <v>667</v>
      </c>
      <c r="E7" s="101">
        <v>100</v>
      </c>
      <c r="F7" s="30">
        <v>570</v>
      </c>
      <c r="G7" s="233">
        <f t="shared" si="0"/>
        <v>85.45727136431785</v>
      </c>
      <c r="H7" s="38">
        <v>97</v>
      </c>
      <c r="I7" s="101">
        <f t="shared" si="1"/>
        <v>14.54272863568216</v>
      </c>
      <c r="J7" s="30">
        <v>44</v>
      </c>
      <c r="K7" s="38"/>
      <c r="L7" s="38"/>
      <c r="M7" s="38"/>
      <c r="N7" s="38"/>
      <c r="O7" s="38"/>
      <c r="P7" s="38"/>
      <c r="Q7" s="38"/>
      <c r="R7" s="38"/>
      <c r="S7" s="38">
        <v>0</v>
      </c>
      <c r="T7" s="30">
        <v>13</v>
      </c>
      <c r="U7" s="38">
        <v>110</v>
      </c>
      <c r="V7" s="30">
        <v>235</v>
      </c>
      <c r="W7" s="30">
        <v>184</v>
      </c>
      <c r="X7" s="30">
        <v>97</v>
      </c>
      <c r="Y7" s="39">
        <v>21</v>
      </c>
      <c r="Z7" s="38">
        <v>7</v>
      </c>
      <c r="AA7" s="38">
        <v>16</v>
      </c>
      <c r="AB7" s="38">
        <v>476</v>
      </c>
      <c r="AC7" s="38">
        <v>174</v>
      </c>
      <c r="AD7" s="38">
        <v>1</v>
      </c>
      <c r="AE7" s="15"/>
      <c r="AF7" s="15"/>
      <c r="AG7" s="15"/>
      <c r="AH7" s="15"/>
      <c r="AI7" s="15"/>
      <c r="AJ7" s="15"/>
      <c r="AK7" s="15"/>
      <c r="AL7" s="15"/>
      <c r="AM7" s="15"/>
      <c r="AN7" s="15"/>
    </row>
    <row r="8" spans="1:40" s="59" customFormat="1" ht="13.5" customHeight="1">
      <c r="A8" s="547"/>
      <c r="B8" s="484"/>
      <c r="C8" s="80" t="s">
        <v>35</v>
      </c>
      <c r="D8" s="42">
        <v>996</v>
      </c>
      <c r="E8" s="101">
        <v>100</v>
      </c>
      <c r="F8" s="30">
        <v>935</v>
      </c>
      <c r="G8" s="233">
        <f t="shared" si="0"/>
        <v>93.87550200803213</v>
      </c>
      <c r="H8" s="38">
        <v>61</v>
      </c>
      <c r="I8" s="101">
        <f t="shared" si="1"/>
        <v>6.124497991967871</v>
      </c>
      <c r="J8" s="30">
        <v>43</v>
      </c>
      <c r="K8" s="38"/>
      <c r="L8" s="38"/>
      <c r="M8" s="38"/>
      <c r="N8" s="38"/>
      <c r="O8" s="38"/>
      <c r="P8" s="38"/>
      <c r="Q8" s="38"/>
      <c r="R8" s="38"/>
      <c r="S8" s="38">
        <v>0</v>
      </c>
      <c r="T8" s="30">
        <v>52</v>
      </c>
      <c r="U8" s="38">
        <v>208</v>
      </c>
      <c r="V8" s="30">
        <v>288</v>
      </c>
      <c r="W8" s="30">
        <v>309</v>
      </c>
      <c r="X8" s="30">
        <v>108</v>
      </c>
      <c r="Y8" s="39">
        <v>24</v>
      </c>
      <c r="Z8" s="38">
        <v>7</v>
      </c>
      <c r="AA8" s="38">
        <v>21</v>
      </c>
      <c r="AB8" s="38">
        <v>828</v>
      </c>
      <c r="AC8" s="38">
        <v>146</v>
      </c>
      <c r="AD8" s="38">
        <v>1</v>
      </c>
      <c r="AE8" s="15"/>
      <c r="AF8" s="15"/>
      <c r="AG8" s="15"/>
      <c r="AH8" s="15"/>
      <c r="AI8" s="15"/>
      <c r="AJ8" s="15"/>
      <c r="AK8" s="15"/>
      <c r="AL8" s="15"/>
      <c r="AM8" s="15"/>
      <c r="AN8" s="15"/>
    </row>
    <row r="9" spans="1:30" s="59" customFormat="1" ht="13.5" customHeight="1">
      <c r="A9" s="547"/>
      <c r="B9" s="482" t="s">
        <v>201</v>
      </c>
      <c r="C9" s="112" t="s">
        <v>113</v>
      </c>
      <c r="D9" s="35">
        <v>1583</v>
      </c>
      <c r="E9" s="229">
        <v>100</v>
      </c>
      <c r="F9" s="36">
        <v>1441</v>
      </c>
      <c r="G9" s="232">
        <f t="shared" si="0"/>
        <v>91.02969046114971</v>
      </c>
      <c r="H9" s="36">
        <v>142</v>
      </c>
      <c r="I9" s="229">
        <f t="shared" si="1"/>
        <v>8.970309538850284</v>
      </c>
      <c r="J9" s="36">
        <v>44</v>
      </c>
      <c r="K9" s="36"/>
      <c r="L9" s="36"/>
      <c r="M9" s="36"/>
      <c r="N9" s="36"/>
      <c r="O9" s="36"/>
      <c r="P9" s="36"/>
      <c r="Q9" s="36"/>
      <c r="R9" s="36"/>
      <c r="S9" s="36">
        <v>0</v>
      </c>
      <c r="T9" s="36">
        <v>37</v>
      </c>
      <c r="U9" s="36">
        <v>260</v>
      </c>
      <c r="V9" s="36">
        <v>509</v>
      </c>
      <c r="W9" s="36">
        <v>479</v>
      </c>
      <c r="X9" s="36">
        <v>218</v>
      </c>
      <c r="Y9" s="36">
        <v>65</v>
      </c>
      <c r="Z9" s="36">
        <v>15</v>
      </c>
      <c r="AA9" s="36">
        <v>27</v>
      </c>
      <c r="AB9" s="36">
        <v>1240</v>
      </c>
      <c r="AC9" s="36">
        <v>316</v>
      </c>
      <c r="AD9" s="36">
        <v>0</v>
      </c>
    </row>
    <row r="10" spans="1:30" s="59" customFormat="1" ht="13.5" customHeight="1">
      <c r="A10" s="547"/>
      <c r="B10" s="483"/>
      <c r="C10" s="79" t="s">
        <v>34</v>
      </c>
      <c r="D10" s="42">
        <v>677</v>
      </c>
      <c r="E10" s="101">
        <v>100</v>
      </c>
      <c r="F10" s="30">
        <v>575</v>
      </c>
      <c r="G10" s="233">
        <f t="shared" si="0"/>
        <v>84.93353028064993</v>
      </c>
      <c r="H10" s="38">
        <v>102</v>
      </c>
      <c r="I10" s="101">
        <f t="shared" si="1"/>
        <v>15.066469719350073</v>
      </c>
      <c r="J10" s="30">
        <v>45</v>
      </c>
      <c r="K10" s="38"/>
      <c r="L10" s="38"/>
      <c r="M10" s="38"/>
      <c r="N10" s="38"/>
      <c r="O10" s="38"/>
      <c r="P10" s="38"/>
      <c r="Q10" s="38"/>
      <c r="R10" s="38"/>
      <c r="S10" s="38">
        <v>0</v>
      </c>
      <c r="T10" s="30">
        <v>10</v>
      </c>
      <c r="U10" s="38">
        <v>88</v>
      </c>
      <c r="V10" s="30">
        <v>230</v>
      </c>
      <c r="W10" s="30">
        <v>204</v>
      </c>
      <c r="X10" s="30">
        <v>105</v>
      </c>
      <c r="Y10" s="39">
        <v>30</v>
      </c>
      <c r="Z10" s="38">
        <v>10</v>
      </c>
      <c r="AA10" s="38">
        <v>11</v>
      </c>
      <c r="AB10" s="38">
        <v>470</v>
      </c>
      <c r="AC10" s="38">
        <v>196</v>
      </c>
      <c r="AD10" s="38">
        <v>0</v>
      </c>
    </row>
    <row r="11" spans="1:30" s="59" customFormat="1" ht="13.5" customHeight="1">
      <c r="A11" s="547"/>
      <c r="B11" s="484"/>
      <c r="C11" s="80" t="s">
        <v>35</v>
      </c>
      <c r="D11" s="42">
        <v>906</v>
      </c>
      <c r="E11" s="101">
        <v>100</v>
      </c>
      <c r="F11" s="30">
        <v>866</v>
      </c>
      <c r="G11" s="233">
        <f t="shared" si="0"/>
        <v>95.58498896247241</v>
      </c>
      <c r="H11" s="38">
        <v>40</v>
      </c>
      <c r="I11" s="101">
        <f t="shared" si="1"/>
        <v>4.415011037527594</v>
      </c>
      <c r="J11" s="30">
        <v>44</v>
      </c>
      <c r="K11" s="38"/>
      <c r="L11" s="38"/>
      <c r="M11" s="38"/>
      <c r="N11" s="38"/>
      <c r="O11" s="38"/>
      <c r="P11" s="38"/>
      <c r="Q11" s="38"/>
      <c r="R11" s="38"/>
      <c r="S11" s="38">
        <v>0</v>
      </c>
      <c r="T11" s="30">
        <v>27</v>
      </c>
      <c r="U11" s="38">
        <v>172</v>
      </c>
      <c r="V11" s="30">
        <v>279</v>
      </c>
      <c r="W11" s="30">
        <v>275</v>
      </c>
      <c r="X11" s="30">
        <v>113</v>
      </c>
      <c r="Y11" s="39">
        <v>35</v>
      </c>
      <c r="Z11" s="38">
        <v>5</v>
      </c>
      <c r="AA11" s="38">
        <v>16</v>
      </c>
      <c r="AB11" s="38">
        <v>770</v>
      </c>
      <c r="AC11" s="38">
        <v>120</v>
      </c>
      <c r="AD11" s="38">
        <v>0</v>
      </c>
    </row>
    <row r="12" spans="1:30" s="59" customFormat="1" ht="13.5" customHeight="1">
      <c r="A12" s="547"/>
      <c r="B12" s="482" t="s">
        <v>202</v>
      </c>
      <c r="C12" s="112" t="s">
        <v>113</v>
      </c>
      <c r="D12" s="35">
        <v>1699</v>
      </c>
      <c r="E12" s="229">
        <v>100</v>
      </c>
      <c r="F12" s="36">
        <v>1551</v>
      </c>
      <c r="G12" s="232">
        <f t="shared" si="0"/>
        <v>91.2889935256033</v>
      </c>
      <c r="H12" s="36">
        <v>148</v>
      </c>
      <c r="I12" s="229">
        <f t="shared" si="1"/>
        <v>8.711006474396704</v>
      </c>
      <c r="J12" s="36">
        <v>44</v>
      </c>
      <c r="K12" s="36"/>
      <c r="L12" s="36"/>
      <c r="M12" s="36"/>
      <c r="N12" s="36"/>
      <c r="O12" s="36"/>
      <c r="P12" s="36"/>
      <c r="Q12" s="36"/>
      <c r="R12" s="36"/>
      <c r="S12" s="36">
        <v>1</v>
      </c>
      <c r="T12" s="36">
        <v>33</v>
      </c>
      <c r="U12" s="36">
        <v>316</v>
      </c>
      <c r="V12" s="36">
        <v>472</v>
      </c>
      <c r="W12" s="36">
        <v>524</v>
      </c>
      <c r="X12" s="36">
        <v>266</v>
      </c>
      <c r="Y12" s="36">
        <v>72</v>
      </c>
      <c r="Z12" s="36">
        <v>15</v>
      </c>
      <c r="AA12" s="36">
        <v>53</v>
      </c>
      <c r="AB12" s="36">
        <v>1306</v>
      </c>
      <c r="AC12" s="36">
        <v>340</v>
      </c>
      <c r="AD12" s="36">
        <v>0</v>
      </c>
    </row>
    <row r="13" spans="1:30" s="59" customFormat="1" ht="13.5" customHeight="1">
      <c r="A13" s="547"/>
      <c r="B13" s="483"/>
      <c r="C13" s="79" t="s">
        <v>34</v>
      </c>
      <c r="D13" s="42">
        <v>719</v>
      </c>
      <c r="E13" s="101">
        <v>100</v>
      </c>
      <c r="F13" s="30">
        <v>611</v>
      </c>
      <c r="G13" s="233">
        <f t="shared" si="0"/>
        <v>84.97913769123782</v>
      </c>
      <c r="H13" s="30">
        <v>108</v>
      </c>
      <c r="I13" s="101">
        <f t="shared" si="1"/>
        <v>15.02086230876217</v>
      </c>
      <c r="J13" s="30">
        <v>45</v>
      </c>
      <c r="K13" s="30"/>
      <c r="L13" s="30"/>
      <c r="M13" s="30"/>
      <c r="N13" s="30"/>
      <c r="O13" s="30"/>
      <c r="P13" s="30"/>
      <c r="Q13" s="30"/>
      <c r="R13" s="30"/>
      <c r="S13" s="30">
        <v>0</v>
      </c>
      <c r="T13" s="30">
        <v>15</v>
      </c>
      <c r="U13" s="30">
        <v>99</v>
      </c>
      <c r="V13" s="30">
        <v>212</v>
      </c>
      <c r="W13" s="30">
        <v>220</v>
      </c>
      <c r="X13" s="30">
        <v>132</v>
      </c>
      <c r="Y13" s="30">
        <v>35</v>
      </c>
      <c r="Z13" s="30">
        <v>6</v>
      </c>
      <c r="AA13" s="30">
        <v>30</v>
      </c>
      <c r="AB13" s="30">
        <v>497</v>
      </c>
      <c r="AC13" s="30">
        <v>192</v>
      </c>
      <c r="AD13" s="30">
        <v>0</v>
      </c>
    </row>
    <row r="14" spans="1:30" s="59" customFormat="1" ht="13.5" customHeight="1">
      <c r="A14" s="547"/>
      <c r="B14" s="484"/>
      <c r="C14" s="80" t="s">
        <v>35</v>
      </c>
      <c r="D14" s="42">
        <v>980</v>
      </c>
      <c r="E14" s="101">
        <v>100</v>
      </c>
      <c r="F14" s="30">
        <v>940</v>
      </c>
      <c r="G14" s="233">
        <f t="shared" si="0"/>
        <v>95.91836734693877</v>
      </c>
      <c r="H14" s="30">
        <v>40</v>
      </c>
      <c r="I14" s="101">
        <f t="shared" si="1"/>
        <v>4.081632653061225</v>
      </c>
      <c r="J14" s="30">
        <v>44</v>
      </c>
      <c r="K14" s="30"/>
      <c r="L14" s="30"/>
      <c r="M14" s="30"/>
      <c r="N14" s="30"/>
      <c r="O14" s="30"/>
      <c r="P14" s="30"/>
      <c r="Q14" s="30"/>
      <c r="R14" s="30"/>
      <c r="S14" s="30">
        <v>1</v>
      </c>
      <c r="T14" s="30">
        <v>18</v>
      </c>
      <c r="U14" s="30">
        <v>217</v>
      </c>
      <c r="V14" s="30">
        <v>260</v>
      </c>
      <c r="W14" s="30">
        <v>304</v>
      </c>
      <c r="X14" s="30">
        <v>134</v>
      </c>
      <c r="Y14" s="30">
        <v>37</v>
      </c>
      <c r="Z14" s="30">
        <v>9</v>
      </c>
      <c r="AA14" s="30">
        <v>23</v>
      </c>
      <c r="AB14" s="30">
        <v>809</v>
      </c>
      <c r="AC14" s="30">
        <v>148</v>
      </c>
      <c r="AD14" s="30">
        <v>0</v>
      </c>
    </row>
    <row r="15" spans="1:30" s="59" customFormat="1" ht="13.5" customHeight="1">
      <c r="A15" s="547"/>
      <c r="B15" s="482" t="s">
        <v>203</v>
      </c>
      <c r="C15" s="112" t="s">
        <v>113</v>
      </c>
      <c r="D15" s="35">
        <v>1638</v>
      </c>
      <c r="E15" s="229">
        <v>100</v>
      </c>
      <c r="F15" s="36">
        <v>1444</v>
      </c>
      <c r="G15" s="232">
        <f t="shared" si="0"/>
        <v>88.15628815628816</v>
      </c>
      <c r="H15" s="36">
        <v>194</v>
      </c>
      <c r="I15" s="229">
        <f t="shared" si="1"/>
        <v>11.843711843711842</v>
      </c>
      <c r="J15" s="36">
        <v>45</v>
      </c>
      <c r="K15" s="36"/>
      <c r="L15" s="36"/>
      <c r="M15" s="36"/>
      <c r="N15" s="36"/>
      <c r="O15" s="36"/>
      <c r="P15" s="36"/>
      <c r="Q15" s="36"/>
      <c r="R15" s="36"/>
      <c r="S15" s="36">
        <v>0</v>
      </c>
      <c r="T15" s="36">
        <v>14</v>
      </c>
      <c r="U15" s="36">
        <v>255</v>
      </c>
      <c r="V15" s="36">
        <v>467</v>
      </c>
      <c r="W15" s="36">
        <v>518</v>
      </c>
      <c r="X15" s="36">
        <v>279</v>
      </c>
      <c r="Y15" s="36">
        <v>94</v>
      </c>
      <c r="Z15" s="36">
        <v>11</v>
      </c>
      <c r="AA15" s="36">
        <v>38</v>
      </c>
      <c r="AB15" s="36">
        <v>1269</v>
      </c>
      <c r="AC15" s="36">
        <v>328</v>
      </c>
      <c r="AD15" s="36">
        <v>3</v>
      </c>
    </row>
    <row r="16" spans="1:30" s="59" customFormat="1" ht="13.5" customHeight="1">
      <c r="A16" s="547"/>
      <c r="B16" s="483"/>
      <c r="C16" s="79" t="s">
        <v>34</v>
      </c>
      <c r="D16" s="42">
        <v>687</v>
      </c>
      <c r="E16" s="101">
        <v>100</v>
      </c>
      <c r="F16" s="30">
        <v>554</v>
      </c>
      <c r="G16" s="233">
        <f t="shared" si="0"/>
        <v>80.64046579330422</v>
      </c>
      <c r="H16" s="39">
        <v>133</v>
      </c>
      <c r="I16" s="101">
        <f t="shared" si="1"/>
        <v>19.359534206695777</v>
      </c>
      <c r="J16" s="38">
        <v>46</v>
      </c>
      <c r="K16" s="38"/>
      <c r="L16" s="38"/>
      <c r="M16" s="38"/>
      <c r="N16" s="38"/>
      <c r="O16" s="38"/>
      <c r="P16" s="39"/>
      <c r="Q16" s="39"/>
      <c r="R16" s="39"/>
      <c r="S16" s="39">
        <v>0</v>
      </c>
      <c r="T16" s="30">
        <v>7</v>
      </c>
      <c r="U16" s="39">
        <v>78</v>
      </c>
      <c r="V16" s="38">
        <v>195</v>
      </c>
      <c r="W16" s="38">
        <v>220</v>
      </c>
      <c r="X16" s="38">
        <v>138</v>
      </c>
      <c r="Y16" s="38">
        <v>43</v>
      </c>
      <c r="Z16" s="38">
        <v>6</v>
      </c>
      <c r="AA16" s="38">
        <v>24</v>
      </c>
      <c r="AB16" s="38">
        <v>468</v>
      </c>
      <c r="AC16" s="38">
        <v>194</v>
      </c>
      <c r="AD16" s="38">
        <v>1</v>
      </c>
    </row>
    <row r="17" spans="1:30" s="59" customFormat="1" ht="13.5" customHeight="1">
      <c r="A17" s="547"/>
      <c r="B17" s="484"/>
      <c r="C17" s="80" t="s">
        <v>35</v>
      </c>
      <c r="D17" s="42">
        <v>951</v>
      </c>
      <c r="E17" s="101">
        <v>100</v>
      </c>
      <c r="F17" s="30">
        <v>890</v>
      </c>
      <c r="G17" s="233">
        <f t="shared" si="0"/>
        <v>93.5856992639327</v>
      </c>
      <c r="H17" s="39">
        <v>61</v>
      </c>
      <c r="I17" s="101">
        <f t="shared" si="1"/>
        <v>6.414300736067298</v>
      </c>
      <c r="J17" s="38">
        <v>44</v>
      </c>
      <c r="K17" s="38"/>
      <c r="L17" s="38"/>
      <c r="M17" s="38"/>
      <c r="N17" s="38"/>
      <c r="O17" s="38"/>
      <c r="P17" s="39"/>
      <c r="Q17" s="39"/>
      <c r="R17" s="39"/>
      <c r="S17" s="39">
        <v>0</v>
      </c>
      <c r="T17" s="30">
        <v>7</v>
      </c>
      <c r="U17" s="39">
        <v>177</v>
      </c>
      <c r="V17" s="38">
        <v>272</v>
      </c>
      <c r="W17" s="38">
        <v>298</v>
      </c>
      <c r="X17" s="38">
        <v>141</v>
      </c>
      <c r="Y17" s="38">
        <v>51</v>
      </c>
      <c r="Z17" s="38">
        <v>5</v>
      </c>
      <c r="AA17" s="38">
        <v>14</v>
      </c>
      <c r="AB17" s="38">
        <v>801</v>
      </c>
      <c r="AC17" s="38">
        <v>134</v>
      </c>
      <c r="AD17" s="38">
        <v>2</v>
      </c>
    </row>
    <row r="18" spans="1:30" s="59" customFormat="1" ht="13.5" customHeight="1">
      <c r="A18" s="543" t="s">
        <v>188</v>
      </c>
      <c r="B18" s="482" t="s">
        <v>204</v>
      </c>
      <c r="C18" s="112" t="s">
        <v>113</v>
      </c>
      <c r="D18" s="35">
        <v>1666</v>
      </c>
      <c r="E18" s="229">
        <v>100</v>
      </c>
      <c r="F18" s="36">
        <v>1465</v>
      </c>
      <c r="G18" s="232">
        <f t="shared" si="0"/>
        <v>87.93517406962785</v>
      </c>
      <c r="H18" s="36">
        <v>201</v>
      </c>
      <c r="I18" s="229">
        <f t="shared" si="1"/>
        <v>12.064825930372148</v>
      </c>
      <c r="J18" s="36">
        <v>45</v>
      </c>
      <c r="K18" s="36"/>
      <c r="L18" s="36"/>
      <c r="M18" s="36"/>
      <c r="N18" s="36"/>
      <c r="O18" s="36"/>
      <c r="P18" s="36"/>
      <c r="Q18" s="36"/>
      <c r="R18" s="36"/>
      <c r="S18" s="36">
        <v>0</v>
      </c>
      <c r="T18" s="36">
        <v>17</v>
      </c>
      <c r="U18" s="36">
        <v>217</v>
      </c>
      <c r="V18" s="36">
        <v>517</v>
      </c>
      <c r="W18" s="36">
        <v>485</v>
      </c>
      <c r="X18" s="36">
        <v>305</v>
      </c>
      <c r="Y18" s="36">
        <v>106</v>
      </c>
      <c r="Z18" s="36">
        <v>19</v>
      </c>
      <c r="AA18" s="36">
        <v>53</v>
      </c>
      <c r="AB18" s="36">
        <v>1278</v>
      </c>
      <c r="AC18" s="36">
        <v>334</v>
      </c>
      <c r="AD18" s="36">
        <v>1</v>
      </c>
    </row>
    <row r="19" spans="1:30" s="59" customFormat="1" ht="13.5" customHeight="1">
      <c r="A19" s="543"/>
      <c r="B19" s="483"/>
      <c r="C19" s="79" t="s">
        <v>34</v>
      </c>
      <c r="D19" s="16">
        <v>649</v>
      </c>
      <c r="E19" s="101">
        <v>100</v>
      </c>
      <c r="F19" s="6">
        <v>541</v>
      </c>
      <c r="G19" s="233">
        <f t="shared" si="0"/>
        <v>83.35901386748844</v>
      </c>
      <c r="H19" s="6">
        <v>108</v>
      </c>
      <c r="I19" s="101">
        <f t="shared" si="1"/>
        <v>16.640986132511557</v>
      </c>
      <c r="J19" s="6">
        <v>46</v>
      </c>
      <c r="K19" s="6"/>
      <c r="L19" s="6"/>
      <c r="M19" s="6"/>
      <c r="N19" s="6"/>
      <c r="O19" s="6"/>
      <c r="P19" s="6"/>
      <c r="Q19" s="6"/>
      <c r="R19" s="6"/>
      <c r="S19" s="6">
        <v>0</v>
      </c>
      <c r="T19" s="6">
        <v>7</v>
      </c>
      <c r="U19" s="6">
        <v>54</v>
      </c>
      <c r="V19" s="6">
        <v>204</v>
      </c>
      <c r="W19" s="6">
        <v>194</v>
      </c>
      <c r="X19" s="6">
        <v>136</v>
      </c>
      <c r="Y19" s="6">
        <v>46</v>
      </c>
      <c r="Z19" s="6">
        <v>8</v>
      </c>
      <c r="AA19" s="6">
        <v>17</v>
      </c>
      <c r="AB19" s="6">
        <v>430</v>
      </c>
      <c r="AC19" s="6">
        <v>201</v>
      </c>
      <c r="AD19" s="6">
        <v>1</v>
      </c>
    </row>
    <row r="20" spans="1:30" s="59" customFormat="1" ht="13.5" customHeight="1">
      <c r="A20" s="543"/>
      <c r="B20" s="484"/>
      <c r="C20" s="80" t="s">
        <v>35</v>
      </c>
      <c r="D20" s="16">
        <v>1017</v>
      </c>
      <c r="E20" s="101">
        <v>100</v>
      </c>
      <c r="F20" s="6">
        <v>924</v>
      </c>
      <c r="G20" s="233">
        <f t="shared" si="0"/>
        <v>90.85545722713864</v>
      </c>
      <c r="H20" s="6">
        <v>93</v>
      </c>
      <c r="I20" s="101">
        <f t="shared" si="1"/>
        <v>9.144542772861357</v>
      </c>
      <c r="J20" s="6">
        <v>45</v>
      </c>
      <c r="K20" s="6"/>
      <c r="L20" s="6"/>
      <c r="M20" s="6"/>
      <c r="N20" s="6"/>
      <c r="O20" s="6"/>
      <c r="P20" s="6"/>
      <c r="Q20" s="6"/>
      <c r="R20" s="6"/>
      <c r="S20" s="6">
        <v>0</v>
      </c>
      <c r="T20" s="6">
        <v>10</v>
      </c>
      <c r="U20" s="6">
        <v>163</v>
      </c>
      <c r="V20" s="6">
        <v>313</v>
      </c>
      <c r="W20" s="6">
        <v>291</v>
      </c>
      <c r="X20" s="6">
        <v>169</v>
      </c>
      <c r="Y20" s="6">
        <v>60</v>
      </c>
      <c r="Z20" s="6">
        <v>11</v>
      </c>
      <c r="AA20" s="6">
        <v>36</v>
      </c>
      <c r="AB20" s="6">
        <v>848</v>
      </c>
      <c r="AC20" s="6">
        <v>133</v>
      </c>
      <c r="AD20" s="6">
        <v>0</v>
      </c>
    </row>
    <row r="21" spans="1:30" s="59" customFormat="1" ht="13.5" customHeight="1">
      <c r="A21" s="543"/>
      <c r="B21" s="482" t="s">
        <v>205</v>
      </c>
      <c r="C21" s="112" t="s">
        <v>113</v>
      </c>
      <c r="D21" s="35">
        <v>1809</v>
      </c>
      <c r="E21" s="229">
        <v>100</v>
      </c>
      <c r="F21" s="36">
        <v>1534</v>
      </c>
      <c r="G21" s="232">
        <f t="shared" si="0"/>
        <v>84.79823106688778</v>
      </c>
      <c r="H21" s="36">
        <v>275</v>
      </c>
      <c r="I21" s="229">
        <f t="shared" si="1"/>
        <v>15.201768933112216</v>
      </c>
      <c r="J21" s="36">
        <v>45</v>
      </c>
      <c r="K21" s="36"/>
      <c r="L21" s="36"/>
      <c r="M21" s="36"/>
      <c r="N21" s="36"/>
      <c r="O21" s="36"/>
      <c r="P21" s="36"/>
      <c r="Q21" s="36"/>
      <c r="R21" s="36"/>
      <c r="S21" s="36">
        <v>0</v>
      </c>
      <c r="T21" s="36">
        <v>14</v>
      </c>
      <c r="U21" s="36">
        <v>186</v>
      </c>
      <c r="V21" s="36">
        <v>507</v>
      </c>
      <c r="W21" s="36">
        <v>587</v>
      </c>
      <c r="X21" s="36">
        <v>360</v>
      </c>
      <c r="Y21" s="36">
        <v>133</v>
      </c>
      <c r="Z21" s="36">
        <v>22</v>
      </c>
      <c r="AA21" s="36">
        <v>48</v>
      </c>
      <c r="AB21" s="36">
        <v>1460</v>
      </c>
      <c r="AC21" s="36">
        <v>300</v>
      </c>
      <c r="AD21" s="36">
        <v>1</v>
      </c>
    </row>
    <row r="22" spans="1:30" s="59" customFormat="1" ht="13.5" customHeight="1">
      <c r="A22" s="543"/>
      <c r="B22" s="483"/>
      <c r="C22" s="79" t="s">
        <v>34</v>
      </c>
      <c r="D22" s="16">
        <v>731</v>
      </c>
      <c r="E22" s="101">
        <v>100</v>
      </c>
      <c r="F22" s="6">
        <v>577</v>
      </c>
      <c r="G22" s="233">
        <f t="shared" si="0"/>
        <v>78.9329685362517</v>
      </c>
      <c r="H22" s="6">
        <v>154</v>
      </c>
      <c r="I22" s="101">
        <f t="shared" si="1"/>
        <v>21.06703146374829</v>
      </c>
      <c r="J22" s="6">
        <v>46</v>
      </c>
      <c r="K22" s="6"/>
      <c r="L22" s="6"/>
      <c r="M22" s="6"/>
      <c r="N22" s="6"/>
      <c r="O22" s="6"/>
      <c r="P22" s="6"/>
      <c r="Q22" s="6"/>
      <c r="R22" s="6"/>
      <c r="S22" s="6">
        <v>0</v>
      </c>
      <c r="T22" s="6">
        <v>5</v>
      </c>
      <c r="U22" s="6">
        <v>59</v>
      </c>
      <c r="V22" s="6">
        <v>189</v>
      </c>
      <c r="W22" s="6">
        <v>252</v>
      </c>
      <c r="X22" s="6">
        <v>162</v>
      </c>
      <c r="Y22" s="6">
        <v>54</v>
      </c>
      <c r="Z22" s="6">
        <v>10</v>
      </c>
      <c r="AA22" s="6">
        <v>21</v>
      </c>
      <c r="AB22" s="6">
        <v>533</v>
      </c>
      <c r="AC22" s="6">
        <v>176</v>
      </c>
      <c r="AD22" s="6">
        <v>1</v>
      </c>
    </row>
    <row r="23" spans="1:30" s="59" customFormat="1" ht="13.5" customHeight="1">
      <c r="A23" s="543"/>
      <c r="B23" s="484"/>
      <c r="C23" s="80" t="s">
        <v>35</v>
      </c>
      <c r="D23" s="16">
        <v>1078</v>
      </c>
      <c r="E23" s="101">
        <v>100</v>
      </c>
      <c r="F23" s="6">
        <v>957</v>
      </c>
      <c r="G23" s="233">
        <f t="shared" si="0"/>
        <v>88.77551020408163</v>
      </c>
      <c r="H23" s="6">
        <v>121</v>
      </c>
      <c r="I23" s="101">
        <f t="shared" si="1"/>
        <v>11.224489795918368</v>
      </c>
      <c r="J23" s="6">
        <v>45</v>
      </c>
      <c r="K23" s="6"/>
      <c r="L23" s="6"/>
      <c r="M23" s="6"/>
      <c r="N23" s="6"/>
      <c r="O23" s="6"/>
      <c r="P23" s="6"/>
      <c r="Q23" s="6"/>
      <c r="R23" s="6"/>
      <c r="S23" s="6">
        <v>0</v>
      </c>
      <c r="T23" s="6">
        <v>9</v>
      </c>
      <c r="U23" s="6">
        <v>127</v>
      </c>
      <c r="V23" s="6">
        <v>318</v>
      </c>
      <c r="W23" s="6">
        <v>335</v>
      </c>
      <c r="X23" s="6">
        <v>198</v>
      </c>
      <c r="Y23" s="6">
        <v>79</v>
      </c>
      <c r="Z23" s="6">
        <v>12</v>
      </c>
      <c r="AA23" s="6">
        <v>27</v>
      </c>
      <c r="AB23" s="6">
        <v>927</v>
      </c>
      <c r="AC23" s="6">
        <v>124</v>
      </c>
      <c r="AD23" s="6">
        <v>0</v>
      </c>
    </row>
    <row r="24" spans="1:30" s="59" customFormat="1" ht="13.5" customHeight="1">
      <c r="A24" s="543"/>
      <c r="B24" s="482" t="s">
        <v>206</v>
      </c>
      <c r="C24" s="112" t="s">
        <v>113</v>
      </c>
      <c r="D24" s="35">
        <v>1785</v>
      </c>
      <c r="E24" s="229">
        <v>100</v>
      </c>
      <c r="F24" s="36">
        <v>1509</v>
      </c>
      <c r="G24" s="232">
        <f t="shared" si="0"/>
        <v>84.53781512605042</v>
      </c>
      <c r="H24" s="36">
        <v>276</v>
      </c>
      <c r="I24" s="229">
        <f t="shared" si="1"/>
        <v>15.46218487394958</v>
      </c>
      <c r="J24" s="36">
        <v>46</v>
      </c>
      <c r="K24" s="36"/>
      <c r="L24" s="36"/>
      <c r="M24" s="36"/>
      <c r="N24" s="36"/>
      <c r="O24" s="36"/>
      <c r="P24" s="36"/>
      <c r="Q24" s="36"/>
      <c r="R24" s="36"/>
      <c r="S24" s="36">
        <v>0</v>
      </c>
      <c r="T24" s="36">
        <v>12</v>
      </c>
      <c r="U24" s="36">
        <v>188</v>
      </c>
      <c r="V24" s="36">
        <v>483</v>
      </c>
      <c r="W24" s="36">
        <v>565</v>
      </c>
      <c r="X24" s="36">
        <v>375</v>
      </c>
      <c r="Y24" s="36">
        <v>136</v>
      </c>
      <c r="Z24" s="36">
        <v>26</v>
      </c>
      <c r="AA24" s="36">
        <v>59</v>
      </c>
      <c r="AB24" s="36">
        <v>1463</v>
      </c>
      <c r="AC24" s="36">
        <v>262</v>
      </c>
      <c r="AD24" s="36">
        <v>1</v>
      </c>
    </row>
    <row r="25" spans="1:30" s="59" customFormat="1" ht="13.5" customHeight="1">
      <c r="A25" s="543"/>
      <c r="B25" s="483"/>
      <c r="C25" s="79" t="s">
        <v>34</v>
      </c>
      <c r="D25" s="16">
        <v>717</v>
      </c>
      <c r="E25" s="101">
        <v>100</v>
      </c>
      <c r="F25" s="6">
        <v>558</v>
      </c>
      <c r="G25" s="233">
        <f t="shared" si="0"/>
        <v>77.82426778242679</v>
      </c>
      <c r="H25" s="6">
        <v>159</v>
      </c>
      <c r="I25" s="101">
        <f t="shared" si="1"/>
        <v>22.17573221757322</v>
      </c>
      <c r="J25" s="6">
        <v>46</v>
      </c>
      <c r="K25" s="6"/>
      <c r="L25" s="6"/>
      <c r="M25" s="6"/>
      <c r="N25" s="6"/>
      <c r="O25" s="6"/>
      <c r="P25" s="6"/>
      <c r="Q25" s="6"/>
      <c r="R25" s="6"/>
      <c r="S25" s="6">
        <v>0</v>
      </c>
      <c r="T25" s="6">
        <v>3</v>
      </c>
      <c r="U25" s="6">
        <v>71</v>
      </c>
      <c r="V25" s="6">
        <v>179</v>
      </c>
      <c r="W25" s="6">
        <v>233</v>
      </c>
      <c r="X25" s="6">
        <v>162</v>
      </c>
      <c r="Y25" s="6">
        <v>56</v>
      </c>
      <c r="Z25" s="6">
        <v>13</v>
      </c>
      <c r="AA25" s="6">
        <v>24</v>
      </c>
      <c r="AB25" s="6">
        <v>544</v>
      </c>
      <c r="AC25" s="6">
        <v>149</v>
      </c>
      <c r="AD25" s="6">
        <v>0</v>
      </c>
    </row>
    <row r="26" spans="1:30" s="59" customFormat="1" ht="13.5" customHeight="1">
      <c r="A26" s="543"/>
      <c r="B26" s="484"/>
      <c r="C26" s="80" t="s">
        <v>35</v>
      </c>
      <c r="D26" s="16">
        <v>1068</v>
      </c>
      <c r="E26" s="101">
        <v>100</v>
      </c>
      <c r="F26" s="6">
        <v>951</v>
      </c>
      <c r="G26" s="233">
        <f t="shared" si="0"/>
        <v>89.04494382022472</v>
      </c>
      <c r="H26" s="6">
        <v>117</v>
      </c>
      <c r="I26" s="101">
        <f t="shared" si="1"/>
        <v>10.955056179775282</v>
      </c>
      <c r="J26" s="6">
        <v>46</v>
      </c>
      <c r="K26" s="6"/>
      <c r="L26" s="6"/>
      <c r="M26" s="6"/>
      <c r="N26" s="6"/>
      <c r="O26" s="6"/>
      <c r="P26" s="6"/>
      <c r="Q26" s="6"/>
      <c r="R26" s="6"/>
      <c r="S26" s="6">
        <v>0</v>
      </c>
      <c r="T26" s="6">
        <v>9</v>
      </c>
      <c r="U26" s="6">
        <v>117</v>
      </c>
      <c r="V26" s="6">
        <v>304</v>
      </c>
      <c r="W26" s="6">
        <v>332</v>
      </c>
      <c r="X26" s="6">
        <v>213</v>
      </c>
      <c r="Y26" s="6">
        <v>80</v>
      </c>
      <c r="Z26" s="6">
        <v>13</v>
      </c>
      <c r="AA26" s="6">
        <v>35</v>
      </c>
      <c r="AB26" s="6">
        <v>919</v>
      </c>
      <c r="AC26" s="6">
        <v>113</v>
      </c>
      <c r="AD26" s="6">
        <v>1</v>
      </c>
    </row>
    <row r="27" spans="1:30" s="59" customFormat="1" ht="13.5" customHeight="1">
      <c r="A27" s="543"/>
      <c r="B27" s="482" t="s">
        <v>542</v>
      </c>
      <c r="C27" s="112" t="s">
        <v>113</v>
      </c>
      <c r="D27" s="35">
        <v>1792</v>
      </c>
      <c r="E27" s="229">
        <v>100</v>
      </c>
      <c r="F27" s="36">
        <v>1453</v>
      </c>
      <c r="G27" s="232">
        <f t="shared" si="0"/>
        <v>81.08258928571429</v>
      </c>
      <c r="H27" s="36">
        <v>339</v>
      </c>
      <c r="I27" s="229">
        <f t="shared" si="1"/>
        <v>18.917410714285715</v>
      </c>
      <c r="J27" s="36">
        <v>48</v>
      </c>
      <c r="K27" s="36"/>
      <c r="L27" s="36"/>
      <c r="M27" s="36"/>
      <c r="N27" s="36"/>
      <c r="O27" s="36"/>
      <c r="P27" s="36"/>
      <c r="Q27" s="36"/>
      <c r="R27" s="36"/>
      <c r="S27" s="36">
        <v>0</v>
      </c>
      <c r="T27" s="36">
        <v>5</v>
      </c>
      <c r="U27" s="36">
        <v>103</v>
      </c>
      <c r="V27" s="36">
        <v>375</v>
      </c>
      <c r="W27" s="36">
        <v>544</v>
      </c>
      <c r="X27" s="36">
        <v>480</v>
      </c>
      <c r="Y27" s="36">
        <v>230</v>
      </c>
      <c r="Z27" s="36">
        <v>55</v>
      </c>
      <c r="AA27" s="36">
        <v>48</v>
      </c>
      <c r="AB27" s="36">
        <v>1476</v>
      </c>
      <c r="AC27" s="36">
        <v>266</v>
      </c>
      <c r="AD27" s="36">
        <v>2</v>
      </c>
    </row>
    <row r="28" spans="1:30" s="59" customFormat="1" ht="13.5" customHeight="1">
      <c r="A28" s="543"/>
      <c r="B28" s="483"/>
      <c r="C28" s="79" t="s">
        <v>34</v>
      </c>
      <c r="D28" s="16">
        <v>748</v>
      </c>
      <c r="E28" s="101">
        <v>100</v>
      </c>
      <c r="F28" s="6">
        <v>553</v>
      </c>
      <c r="G28" s="233">
        <f t="shared" si="0"/>
        <v>73.93048128342245</v>
      </c>
      <c r="H28" s="6">
        <v>195</v>
      </c>
      <c r="I28" s="101">
        <f t="shared" si="1"/>
        <v>26.069518716577537</v>
      </c>
      <c r="J28" s="6">
        <v>48</v>
      </c>
      <c r="K28" s="6"/>
      <c r="L28" s="6"/>
      <c r="M28" s="6"/>
      <c r="N28" s="6"/>
      <c r="O28" s="6"/>
      <c r="P28" s="6"/>
      <c r="Q28" s="6"/>
      <c r="R28" s="6"/>
      <c r="S28" s="6">
        <v>0</v>
      </c>
      <c r="T28" s="6">
        <v>0</v>
      </c>
      <c r="U28" s="6">
        <v>43</v>
      </c>
      <c r="V28" s="6">
        <v>141</v>
      </c>
      <c r="W28" s="6">
        <v>241</v>
      </c>
      <c r="X28" s="6">
        <v>219</v>
      </c>
      <c r="Y28" s="6">
        <v>89</v>
      </c>
      <c r="Z28" s="6">
        <v>15</v>
      </c>
      <c r="AA28" s="6">
        <v>25</v>
      </c>
      <c r="AB28" s="6">
        <v>559</v>
      </c>
      <c r="AC28" s="6">
        <v>163</v>
      </c>
      <c r="AD28" s="6">
        <v>1</v>
      </c>
    </row>
    <row r="29" spans="1:30" s="59" customFormat="1" ht="13.5" customHeight="1">
      <c r="A29" s="543"/>
      <c r="B29" s="484"/>
      <c r="C29" s="79" t="s">
        <v>35</v>
      </c>
      <c r="D29" s="16">
        <v>1044</v>
      </c>
      <c r="E29" s="101">
        <v>100</v>
      </c>
      <c r="F29" s="6">
        <v>900</v>
      </c>
      <c r="G29" s="233">
        <f t="shared" si="0"/>
        <v>86.20689655172413</v>
      </c>
      <c r="H29" s="6">
        <v>144</v>
      </c>
      <c r="I29" s="101">
        <f t="shared" si="1"/>
        <v>13.793103448275861</v>
      </c>
      <c r="J29" s="6">
        <v>48</v>
      </c>
      <c r="K29" s="6"/>
      <c r="L29" s="6"/>
      <c r="M29" s="6"/>
      <c r="N29" s="6"/>
      <c r="O29" s="6"/>
      <c r="P29" s="6"/>
      <c r="Q29" s="6"/>
      <c r="R29" s="6"/>
      <c r="S29" s="6">
        <v>0</v>
      </c>
      <c r="T29" s="6">
        <v>5</v>
      </c>
      <c r="U29" s="6">
        <v>60</v>
      </c>
      <c r="V29" s="6">
        <v>234</v>
      </c>
      <c r="W29" s="6">
        <v>303</v>
      </c>
      <c r="X29" s="6">
        <v>261</v>
      </c>
      <c r="Y29" s="6">
        <v>141</v>
      </c>
      <c r="Z29" s="6">
        <v>40</v>
      </c>
      <c r="AA29" s="6">
        <v>23</v>
      </c>
      <c r="AB29" s="6">
        <v>917</v>
      </c>
      <c r="AC29" s="6">
        <v>103</v>
      </c>
      <c r="AD29" s="6">
        <v>1</v>
      </c>
    </row>
    <row r="30" spans="1:30" s="59" customFormat="1" ht="13.5" customHeight="1">
      <c r="A30" s="543"/>
      <c r="B30" s="482" t="s">
        <v>543</v>
      </c>
      <c r="C30" s="112" t="s">
        <v>113</v>
      </c>
      <c r="D30" s="306">
        <v>1601</v>
      </c>
      <c r="E30" s="284">
        <v>100</v>
      </c>
      <c r="F30" s="308">
        <v>1330</v>
      </c>
      <c r="G30" s="296">
        <f t="shared" si="0"/>
        <v>83.0730793254216</v>
      </c>
      <c r="H30" s="308">
        <v>271</v>
      </c>
      <c r="I30" s="296">
        <f t="shared" si="1"/>
        <v>16.926920674578387</v>
      </c>
      <c r="J30" s="306">
        <v>47</v>
      </c>
      <c r="K30" s="284"/>
      <c r="L30" s="284"/>
      <c r="M30" s="284"/>
      <c r="N30" s="284"/>
      <c r="O30" s="284"/>
      <c r="P30" s="284"/>
      <c r="Q30" s="284"/>
      <c r="R30" s="284"/>
      <c r="S30" s="306">
        <v>0</v>
      </c>
      <c r="T30" s="306">
        <v>9</v>
      </c>
      <c r="U30" s="306">
        <v>140</v>
      </c>
      <c r="V30" s="306">
        <v>378</v>
      </c>
      <c r="W30" s="306">
        <v>533</v>
      </c>
      <c r="X30" s="306">
        <v>397</v>
      </c>
      <c r="Y30" s="306">
        <v>115</v>
      </c>
      <c r="Z30" s="306">
        <v>29</v>
      </c>
      <c r="AA30" s="306">
        <v>82</v>
      </c>
      <c r="AB30" s="306">
        <v>1322</v>
      </c>
      <c r="AC30" s="306">
        <v>195</v>
      </c>
      <c r="AD30" s="306">
        <v>2</v>
      </c>
    </row>
    <row r="31" spans="1:30" s="59" customFormat="1" ht="13.5" customHeight="1">
      <c r="A31" s="543"/>
      <c r="B31" s="483"/>
      <c r="C31" s="79" t="s">
        <v>34</v>
      </c>
      <c r="D31" s="307">
        <v>633</v>
      </c>
      <c r="E31" s="6">
        <v>100</v>
      </c>
      <c r="F31" s="200">
        <v>479</v>
      </c>
      <c r="G31" s="101">
        <f t="shared" si="0"/>
        <v>75.67140600315956</v>
      </c>
      <c r="H31" s="200">
        <v>154</v>
      </c>
      <c r="I31" s="101">
        <f t="shared" si="1"/>
        <v>24.328593996840443</v>
      </c>
      <c r="J31" s="307">
        <v>47</v>
      </c>
      <c r="K31" s="6"/>
      <c r="L31" s="6"/>
      <c r="M31" s="6"/>
      <c r="N31" s="6"/>
      <c r="O31" s="6"/>
      <c r="P31" s="6"/>
      <c r="Q31" s="6"/>
      <c r="R31" s="6"/>
      <c r="S31" s="307">
        <v>0</v>
      </c>
      <c r="T31" s="307">
        <v>3</v>
      </c>
      <c r="U31" s="307">
        <v>60</v>
      </c>
      <c r="V31" s="307">
        <v>142</v>
      </c>
      <c r="W31" s="307">
        <v>211</v>
      </c>
      <c r="X31" s="307">
        <v>163</v>
      </c>
      <c r="Y31" s="307">
        <v>44</v>
      </c>
      <c r="Z31" s="307">
        <v>10</v>
      </c>
      <c r="AA31" s="307">
        <v>40</v>
      </c>
      <c r="AB31" s="307">
        <v>477</v>
      </c>
      <c r="AC31" s="307">
        <v>116</v>
      </c>
      <c r="AD31" s="307">
        <v>0</v>
      </c>
    </row>
    <row r="32" spans="1:30" s="59" customFormat="1" ht="13.5" customHeight="1">
      <c r="A32" s="544"/>
      <c r="B32" s="484"/>
      <c r="C32" s="79" t="s">
        <v>35</v>
      </c>
      <c r="D32" s="354">
        <v>968</v>
      </c>
      <c r="E32" s="20">
        <v>100</v>
      </c>
      <c r="F32" s="318">
        <v>851</v>
      </c>
      <c r="G32" s="231">
        <f t="shared" si="0"/>
        <v>87.91322314049587</v>
      </c>
      <c r="H32" s="318">
        <v>117</v>
      </c>
      <c r="I32" s="231">
        <f t="shared" si="1"/>
        <v>12.086776859504132</v>
      </c>
      <c r="J32" s="318">
        <v>47</v>
      </c>
      <c r="K32" s="20"/>
      <c r="L32" s="20"/>
      <c r="M32" s="20"/>
      <c r="N32" s="20"/>
      <c r="O32" s="20"/>
      <c r="P32" s="20"/>
      <c r="Q32" s="20"/>
      <c r="R32" s="20"/>
      <c r="S32" s="318">
        <v>0</v>
      </c>
      <c r="T32" s="318">
        <v>6</v>
      </c>
      <c r="U32" s="318">
        <v>80</v>
      </c>
      <c r="V32" s="318">
        <v>236</v>
      </c>
      <c r="W32" s="318">
        <v>322</v>
      </c>
      <c r="X32" s="318">
        <v>234</v>
      </c>
      <c r="Y32" s="318">
        <v>71</v>
      </c>
      <c r="Z32" s="318">
        <v>19</v>
      </c>
      <c r="AA32" s="318">
        <v>42</v>
      </c>
      <c r="AB32" s="318">
        <v>845</v>
      </c>
      <c r="AC32" s="318">
        <v>79</v>
      </c>
      <c r="AD32" s="318">
        <v>2</v>
      </c>
    </row>
    <row r="33" spans="1:30" ht="13.5" customHeight="1">
      <c r="A33" s="546" t="s">
        <v>354</v>
      </c>
      <c r="B33" s="522" t="s">
        <v>114</v>
      </c>
      <c r="C33" s="112" t="s">
        <v>33</v>
      </c>
      <c r="D33" s="35">
        <f>D36+D39+D42+D45+'19(續2)'!D6+'19(續2)'!D9+'19(續2)'!D12+'19(續2)'!D15+'19(續2)'!D18+'19(續2)'!D21</f>
        <v>14003</v>
      </c>
      <c r="E33" s="229">
        <v>100</v>
      </c>
      <c r="F33" s="36">
        <f>F36+F39+F42+F45+'19(續2)'!F6+'19(續2)'!F9+'19(續2)'!F12+'19(續2)'!F15+'19(續2)'!F18+'19(續2)'!F21</f>
        <v>12364</v>
      </c>
      <c r="G33" s="232">
        <f>F33/D33*100</f>
        <v>88.29536527886881</v>
      </c>
      <c r="H33" s="36">
        <f>H36+H39+H42+H45+'19(續2)'!H6+'19(續2)'!H9+'19(續2)'!H12+'19(續2)'!H15+'19(續2)'!H18+'19(續2)'!H21</f>
        <v>1639</v>
      </c>
      <c r="I33" s="229">
        <f>H33/D33*100</f>
        <v>11.704634721131187</v>
      </c>
      <c r="J33" s="36">
        <f>(D36*J36+D39*J39+D42*J42+D45*J45+'19(續2)'!D6*'19(續2)'!J6+'19(續2)'!D9*'19(續2)'!J9+'19(續2)'!D12*'19(續2)'!J12+'19(續2)'!D15*'19(續2)'!J15+'19(續2)'!D18*'19(續2)'!J18+'19(續2)'!D21*'19(續2)'!J21)/'19(續1)'!D33</f>
        <v>38.08469613654217</v>
      </c>
      <c r="K33" s="36">
        <f>K36+K39+K42+K45+'19(續2)'!K6+'19(續2)'!K9+'19(續2)'!K12+'19(續2)'!K15+'19(續2)'!K18+'19(續2)'!K21</f>
        <v>0</v>
      </c>
      <c r="L33" s="36">
        <f>L36+L39+L42+L45+'19(續2)'!L6+'19(續2)'!L9+'19(續2)'!L12+'19(續2)'!L15+'19(續2)'!L18+'19(續2)'!L21</f>
        <v>0</v>
      </c>
      <c r="M33" s="36">
        <f>M36+M39+M42+M45+'19(續2)'!M6+'19(續2)'!M9+'19(續2)'!M12+'19(續2)'!M15+'19(續2)'!M18+'19(續2)'!M21</f>
        <v>0</v>
      </c>
      <c r="N33" s="36">
        <f>N36+N39+N42+N45+'19(續2)'!N6+'19(續2)'!N9+'19(續2)'!N12+'19(續2)'!N15+'19(續2)'!N18+'19(續2)'!N21</f>
        <v>0</v>
      </c>
      <c r="O33" s="36">
        <f>O36+O39+O42+O45+'19(續2)'!O6+'19(續2)'!O9+'19(續2)'!O12+'19(續2)'!O15+'19(續2)'!O18+'19(續2)'!O21</f>
        <v>0</v>
      </c>
      <c r="P33" s="36">
        <f>P36+P39+P42+P45+'19(續2)'!P6+'19(續2)'!P9+'19(續2)'!P12+'19(續2)'!P15+'19(續2)'!P18+'19(續2)'!P21</f>
        <v>0</v>
      </c>
      <c r="Q33" s="36">
        <f>Q36+Q39+Q42+Q45+'19(續2)'!Q6+'19(續2)'!Q9+'19(續2)'!Q12+'19(續2)'!Q15+'19(續2)'!Q18+'19(續2)'!Q21</f>
        <v>0</v>
      </c>
      <c r="R33" s="36">
        <f>R36+R39+R42+R45+'19(續2)'!R6+'19(續2)'!R9+'19(續2)'!R12+'19(續2)'!R15+'19(續2)'!R18+'19(續2)'!R21</f>
        <v>0</v>
      </c>
      <c r="S33" s="36">
        <f>S36+S39+S42+S45+'19(續2)'!S6+'19(續2)'!S9+'19(續2)'!S12+'19(續2)'!S15+'19(續2)'!S18+'19(續2)'!S21</f>
        <v>108</v>
      </c>
      <c r="T33" s="36">
        <f>T36+T39+T42+T45+'19(續2)'!T6+'19(續2)'!T9+'19(續2)'!T12+'19(續2)'!T15+'19(續2)'!T18+'19(續2)'!T21</f>
        <v>2906</v>
      </c>
      <c r="U33" s="36">
        <f>U36+U39+U42+U45+'19(續2)'!U6+'19(續2)'!U9+'19(續2)'!U12+'19(續2)'!U15+'19(續2)'!U18+'19(續2)'!U21</f>
        <v>5244</v>
      </c>
      <c r="V33" s="36">
        <f>V36+V39+V42+V45+'19(續2)'!V6+'19(續2)'!V9+'19(續2)'!V12+'19(續2)'!V15+'19(續2)'!V18+'19(續2)'!V21</f>
        <v>3813</v>
      </c>
      <c r="W33" s="36">
        <f>W36+W39+W42+W45+'19(續2)'!W6+'19(續2)'!W9+'19(續2)'!W12+'19(續2)'!W15+'19(續2)'!W18+'19(續2)'!W21</f>
        <v>1560</v>
      </c>
      <c r="X33" s="36">
        <f>X36+X39+X42+X45+'19(續2)'!X6+'19(續2)'!X9+'19(續2)'!X12+'19(續2)'!X15+'19(續2)'!X18+'19(續2)'!X21</f>
        <v>334</v>
      </c>
      <c r="Y33" s="36">
        <f>Y36+Y39+Y42+Y45+'19(續2)'!Y6+'19(續2)'!Y9+'19(續2)'!Y12+'19(續2)'!Y15+'19(續2)'!Y18+'19(續2)'!Y21</f>
        <v>37</v>
      </c>
      <c r="Z33" s="36">
        <f>Z36+Z39+Z42+Z45+'19(續2)'!Z6+'19(續2)'!Z9+'19(續2)'!Z12+'19(續2)'!Z15+'19(續2)'!Z18+'19(續2)'!Z21</f>
        <v>1</v>
      </c>
      <c r="AA33" s="36">
        <f>AA36+AA39+AA42+AA45+'19(續2)'!AA6+'19(續2)'!AA9+'19(續2)'!AA12+'19(續2)'!AA15+'19(續2)'!AA18+'19(續2)'!AA21</f>
        <v>10</v>
      </c>
      <c r="AB33" s="36">
        <f>AB36+AB39+AB42+AB45+'19(續2)'!AB6+'19(續2)'!AB9+'19(續2)'!AB12+'19(續2)'!AB15+'19(續2)'!AB18+'19(續2)'!AB21</f>
        <v>5602</v>
      </c>
      <c r="AC33" s="36">
        <f>AC36+AC39+AC42+AC45+'19(續2)'!AC6+'19(續2)'!AC9+'19(續2)'!AC12+'19(續2)'!AC15+'19(續2)'!AC18+'19(續2)'!AC21</f>
        <v>8383</v>
      </c>
      <c r="AD33" s="36">
        <f>AD36+AD39+AD42+AD45+'19(續2)'!AD6+'19(續2)'!AD9+'19(續2)'!AD12+'19(續2)'!AD15+'19(續2)'!AD18+'19(續2)'!AD21</f>
        <v>8</v>
      </c>
    </row>
    <row r="34" spans="1:30" ht="13.5" customHeight="1">
      <c r="A34" s="547"/>
      <c r="B34" s="526"/>
      <c r="C34" s="72" t="s">
        <v>34</v>
      </c>
      <c r="D34" s="16">
        <f>D37+D40+D43+D46+'19(續2)'!D7+'19(續2)'!D10+'19(續2)'!D13+'19(續2)'!D16+'19(續2)'!D19+'19(續2)'!D22</f>
        <v>13919</v>
      </c>
      <c r="E34" s="101">
        <v>100</v>
      </c>
      <c r="F34" s="6">
        <f>F37+F40+F43+F46+'19(續2)'!F7+'19(續2)'!F10+'19(續2)'!F13+'19(續2)'!F16+'19(續2)'!F19+'19(續2)'!F22</f>
        <v>12282</v>
      </c>
      <c r="G34" s="233">
        <f>F34/D34*100</f>
        <v>88.23909763632444</v>
      </c>
      <c r="H34" s="6">
        <f>H37+H40+H43+H46+'19(續2)'!H7+'19(續2)'!H10+'19(續2)'!H13+'19(續2)'!H16+'19(續2)'!H19+'19(續2)'!H22</f>
        <v>1637</v>
      </c>
      <c r="I34" s="101">
        <f>H34/D34*100</f>
        <v>11.760902363675552</v>
      </c>
      <c r="J34" s="6">
        <f>(D37*J37+D40*J40+D43*J43+D46*J46+'19(續2)'!D7*'19(續2)'!J7+'19(續2)'!D10*'19(續2)'!J10+'19(續2)'!D13*'19(續2)'!J13+'19(續2)'!D16*'19(續2)'!J16+'19(續2)'!D19*'19(續2)'!J19+'19(續2)'!D22*'19(續2)'!J22)/'19(續1)'!D34</f>
        <v>38.086931532437674</v>
      </c>
      <c r="K34" s="6">
        <f>K37+K40+K43+K46+'19(續2)'!K7+'19(續2)'!K10+'19(續2)'!K13+'19(續2)'!K16+'19(續2)'!K19+'19(續2)'!K22</f>
        <v>0</v>
      </c>
      <c r="L34" s="6">
        <f>L37+L40+L43+L46+'19(續2)'!L7+'19(續2)'!L10+'19(續2)'!L13+'19(續2)'!L16+'19(續2)'!L19+'19(續2)'!L22</f>
        <v>0</v>
      </c>
      <c r="M34" s="6">
        <f>M37+M40+M43+M46+'19(續2)'!M7+'19(續2)'!M10+'19(續2)'!M13+'19(續2)'!M16+'19(續2)'!M19+'19(續2)'!M22</f>
        <v>0</v>
      </c>
      <c r="N34" s="6">
        <f>N37+N40+N43+N46+'19(續2)'!N7+'19(續2)'!N10+'19(續2)'!N13+'19(續2)'!N16+'19(續2)'!N19+'19(續2)'!N22</f>
        <v>0</v>
      </c>
      <c r="O34" s="6">
        <f>O37+O40+O43+O46+'19(續2)'!O7+'19(續2)'!O10+'19(續2)'!O13+'19(續2)'!O16+'19(續2)'!O19+'19(續2)'!O22</f>
        <v>0</v>
      </c>
      <c r="P34" s="6">
        <f>P37+P40+P43+P46+'19(續2)'!P7+'19(續2)'!P10+'19(續2)'!P13+'19(續2)'!P16+'19(續2)'!P19+'19(續2)'!P22</f>
        <v>0</v>
      </c>
      <c r="Q34" s="6">
        <f>Q37+Q40+Q43+Q46+'19(續2)'!Q7+'19(續2)'!Q10+'19(續2)'!Q13+'19(續2)'!Q16+'19(續2)'!Q19+'19(續2)'!Q22</f>
        <v>0</v>
      </c>
      <c r="R34" s="6">
        <f>R37+R40+R43+R46+'19(續2)'!R7+'19(續2)'!R10+'19(續2)'!R13+'19(續2)'!R16+'19(續2)'!R19+'19(續2)'!R22</f>
        <v>0</v>
      </c>
      <c r="S34" s="6">
        <f>S37+S40+S43+S46+'19(續2)'!S7+'19(續2)'!S10+'19(續2)'!S13+'19(續2)'!S16+'19(續2)'!S19+'19(續2)'!S22</f>
        <v>105</v>
      </c>
      <c r="T34" s="6">
        <f>T37+T40+T43+T46+'19(續2)'!T7+'19(續2)'!T10+'19(續2)'!T13+'19(續2)'!T16+'19(續2)'!T19+'19(續2)'!T22</f>
        <v>2889</v>
      </c>
      <c r="U34" s="6">
        <f>U37+U40+U43+U46+'19(續2)'!U7+'19(續2)'!U10+'19(續2)'!U13+'19(續2)'!U16+'19(續2)'!U19+'19(續2)'!U22</f>
        <v>5221</v>
      </c>
      <c r="V34" s="6">
        <f>V37+V40+V43+V46+'19(續2)'!V7+'19(續2)'!V10+'19(續2)'!V13+'19(續2)'!V16+'19(續2)'!V19+'19(續2)'!V22</f>
        <v>3786</v>
      </c>
      <c r="W34" s="6">
        <f>W37+W40+W43+W46+'19(續2)'!W7+'19(續2)'!W10+'19(續2)'!W13+'19(續2)'!W16+'19(續2)'!W19+'19(續2)'!W22</f>
        <v>1552</v>
      </c>
      <c r="X34" s="6">
        <f>X37+X40+X43+X46+'19(續2)'!X7+'19(續2)'!X10+'19(續2)'!X13+'19(續2)'!X16+'19(續2)'!X19+'19(續2)'!X22</f>
        <v>328</v>
      </c>
      <c r="Y34" s="6">
        <f>Y37+Y40+Y43+Y46+'19(續2)'!Y7+'19(續2)'!Y10+'19(續2)'!Y13+'19(續2)'!Y16+'19(續2)'!Y19+'19(續2)'!Y22</f>
        <v>37</v>
      </c>
      <c r="Z34" s="6">
        <f>Z37+Z40+Z43+Z46+'19(續2)'!Z7+'19(續2)'!Z10+'19(續2)'!Z13+'19(續2)'!Z16+'19(續2)'!Z19+'19(續2)'!Z22</f>
        <v>1</v>
      </c>
      <c r="AA34" s="6">
        <f>AA37+AA40+AA43+AA46+'19(續2)'!AA7+'19(續2)'!AA10+'19(續2)'!AA13+'19(續2)'!AA16+'19(續2)'!AA19+'19(續2)'!AA22</f>
        <v>10</v>
      </c>
      <c r="AB34" s="6">
        <f>AB37+AB40+AB43+AB46+'19(續2)'!AB7+'19(續2)'!AB10+'19(續2)'!AB13+'19(續2)'!AB16+'19(續2)'!AB19+'19(續2)'!AB22</f>
        <v>5565</v>
      </c>
      <c r="AC34" s="6">
        <f>AC37+AC40+AC43+AC46+'19(續2)'!AC7+'19(續2)'!AC10+'19(續2)'!AC13+'19(續2)'!AC16+'19(續2)'!AC19+'19(續2)'!AC22</f>
        <v>8336</v>
      </c>
      <c r="AD34" s="6">
        <f>AD37+AD40+AD43+AD46+'19(續2)'!AD7+'19(續2)'!AD10+'19(續2)'!AD13+'19(續2)'!AD16+'19(續2)'!AD19+'19(續2)'!AD22</f>
        <v>8</v>
      </c>
    </row>
    <row r="35" spans="1:30" ht="13.5" customHeight="1">
      <c r="A35" s="547"/>
      <c r="B35" s="526"/>
      <c r="C35" s="72" t="s">
        <v>35</v>
      </c>
      <c r="D35" s="16">
        <f>D38+D41+D44+D47+'19(續2)'!D8+'19(續2)'!D11+'19(續2)'!D14+'19(續2)'!D17+'19(續2)'!D20+'19(續2)'!D23</f>
        <v>84</v>
      </c>
      <c r="E35" s="101">
        <v>100</v>
      </c>
      <c r="F35" s="6">
        <f>F38+F41+F44+F47+'19(續2)'!F8+'19(續2)'!F11+'19(續2)'!F14+'19(續2)'!F17+'19(續2)'!F20+'19(續2)'!F23</f>
        <v>82</v>
      </c>
      <c r="G35" s="233">
        <f>F35/D35*100</f>
        <v>97.61904761904762</v>
      </c>
      <c r="H35" s="6">
        <f>H38+H41+H44+H47+'19(續2)'!H8+'19(續2)'!H11+'19(續2)'!H14+'19(續2)'!H17+'19(續2)'!H20+'19(續2)'!H23</f>
        <v>2</v>
      </c>
      <c r="I35" s="101">
        <f>H35/D35*100</f>
        <v>2.380952380952381</v>
      </c>
      <c r="J35" s="6">
        <f>(D38*J38+D41*J41+D44*J44+D47*J47+'19(續2)'!D8*'19(續2)'!J8+'19(續2)'!D11*'19(續2)'!J11+'19(續2)'!D14*'19(續2)'!J14+'19(續2)'!D17*'19(續2)'!J17+'19(續2)'!D20*'19(續2)'!J20+'19(續2)'!D23*'19(續2)'!J23)/'19(續1)'!D35</f>
        <v>38.607142857142854</v>
      </c>
      <c r="K35" s="6">
        <f>K38+K41+K44+K47+'19(續2)'!K8+'19(續2)'!K11+'19(續2)'!K14+'19(續2)'!K17+'19(續2)'!K20+'19(續2)'!K23</f>
        <v>0</v>
      </c>
      <c r="L35" s="6">
        <f>L38+L41+L44+L47+'19(續2)'!L8+'19(續2)'!L11+'19(續2)'!L14+'19(續2)'!L17+'19(續2)'!L20+'19(續2)'!L23</f>
        <v>0</v>
      </c>
      <c r="M35" s="6">
        <f>M38+M41+M44+M47+'19(續2)'!M8+'19(續2)'!M11+'19(續2)'!M14+'19(續2)'!M17+'19(續2)'!M20+'19(續2)'!M23</f>
        <v>0</v>
      </c>
      <c r="N35" s="6">
        <f>N38+N41+N44+N47+'19(續2)'!N8+'19(續2)'!N11+'19(續2)'!N14+'19(續2)'!N17+'19(續2)'!N20+'19(續2)'!N23</f>
        <v>0</v>
      </c>
      <c r="O35" s="6">
        <f>O38+O41+O44+O47+'19(續2)'!O8+'19(續2)'!O11+'19(續2)'!O14+'19(續2)'!O17+'19(續2)'!O20+'19(續2)'!O23</f>
        <v>0</v>
      </c>
      <c r="P35" s="6">
        <f>P38+P41+P44+P47+'19(續2)'!P8+'19(續2)'!P11+'19(續2)'!P14+'19(續2)'!P17+'19(續2)'!P20+'19(續2)'!P23</f>
        <v>0</v>
      </c>
      <c r="Q35" s="6">
        <f>Q38+Q41+Q44+Q47+'19(續2)'!Q8+'19(續2)'!Q11+'19(續2)'!Q14+'19(續2)'!Q17+'19(續2)'!Q20+'19(續2)'!Q23</f>
        <v>0</v>
      </c>
      <c r="R35" s="6">
        <f>R38+R41+R44+R47+'19(續2)'!R8+'19(續2)'!R11+'19(續2)'!R14+'19(續2)'!R17+'19(續2)'!R20+'19(續2)'!R23</f>
        <v>0</v>
      </c>
      <c r="S35" s="6">
        <f>S38+S41+S44+S47+'19(續2)'!S8+'19(續2)'!S11+'19(續2)'!S14+'19(續2)'!S17+'19(續2)'!S20+'19(續2)'!S23</f>
        <v>3</v>
      </c>
      <c r="T35" s="6">
        <f>T38+T41+T44+T47+'19(續2)'!T8+'19(續2)'!T11+'19(續2)'!T14+'19(續2)'!T17+'19(續2)'!T20+'19(續2)'!T23</f>
        <v>17</v>
      </c>
      <c r="U35" s="6">
        <f>U38+U41+U44+U47+'19(續2)'!U8+'19(續2)'!U11+'19(續2)'!U14+'19(續2)'!U17+'19(續2)'!U20+'19(續2)'!U23</f>
        <v>23</v>
      </c>
      <c r="V35" s="6">
        <f>V38+V41+V44+V47+'19(續2)'!V8+'19(續2)'!V11+'19(續2)'!V14+'19(續2)'!V17+'19(續2)'!V20+'19(續2)'!V23</f>
        <v>27</v>
      </c>
      <c r="W35" s="6">
        <f>W38+W41+W44+W47+'19(續2)'!W8+'19(續2)'!W11+'19(續2)'!W14+'19(續2)'!W17+'19(續2)'!W20+'19(續2)'!W23</f>
        <v>8</v>
      </c>
      <c r="X35" s="6">
        <f>X38+X41+X44+X47+'19(續2)'!X8+'19(續2)'!X11+'19(續2)'!X14+'19(續2)'!X17+'19(續2)'!X20+'19(續2)'!X23</f>
        <v>6</v>
      </c>
      <c r="Y35" s="6">
        <f>Y38+Y41+Y44+Y47+'19(續2)'!Y8+'19(續2)'!Y11+'19(續2)'!Y14+'19(續2)'!Y17+'19(續2)'!Y20+'19(續2)'!Y23</f>
        <v>0</v>
      </c>
      <c r="Z35" s="6">
        <f>Z38+Z41+Z44+Z47+'19(續2)'!Z8+'19(續2)'!Z11+'19(續2)'!Z14+'19(續2)'!Z17+'19(續2)'!Z20+'19(續2)'!Z23</f>
        <v>0</v>
      </c>
      <c r="AA35" s="6">
        <f>AA38+AA41+AA44+AA47+'19(續2)'!AA8+'19(續2)'!AA11+'19(續2)'!AA14+'19(續2)'!AA17+'19(續2)'!AA20+'19(續2)'!AA23</f>
        <v>0</v>
      </c>
      <c r="AB35" s="6">
        <f>AB38+AB41+AB44+AB47+'19(續2)'!AB8+'19(續2)'!AB11+'19(續2)'!AB14+'19(續2)'!AB17+'19(續2)'!AB20+'19(續2)'!AB23</f>
        <v>37</v>
      </c>
      <c r="AC35" s="6">
        <f>AC38+AC41+AC44+AC47+'19(續2)'!AC8+'19(續2)'!AC11+'19(續2)'!AC14+'19(續2)'!AC17+'19(續2)'!AC20+'19(續2)'!AC23</f>
        <v>47</v>
      </c>
      <c r="AD35" s="6">
        <f>AD38+AD41+AD44+AD47+'19(續2)'!AD8+'19(續2)'!AD11+'19(續2)'!AD14+'19(續2)'!AD17+'19(續2)'!AD20+'19(續2)'!AD23</f>
        <v>0</v>
      </c>
    </row>
    <row r="36" spans="1:30" ht="13.5" customHeight="1">
      <c r="A36" s="547"/>
      <c r="B36" s="482" t="s">
        <v>198</v>
      </c>
      <c r="C36" s="112" t="s">
        <v>113</v>
      </c>
      <c r="D36" s="35">
        <v>2851</v>
      </c>
      <c r="E36" s="229">
        <v>100</v>
      </c>
      <c r="F36" s="36">
        <v>2787</v>
      </c>
      <c r="G36" s="232">
        <f aca="true" t="shared" si="2" ref="G36:G47">F36/D36*100</f>
        <v>97.75517362329008</v>
      </c>
      <c r="H36" s="36">
        <v>64</v>
      </c>
      <c r="I36" s="229">
        <f aca="true" t="shared" si="3" ref="I36:I44">H36/D36*100</f>
        <v>2.244826376709926</v>
      </c>
      <c r="J36" s="36">
        <v>37</v>
      </c>
      <c r="K36" s="36"/>
      <c r="L36" s="36"/>
      <c r="M36" s="36"/>
      <c r="N36" s="36"/>
      <c r="O36" s="36"/>
      <c r="P36" s="36"/>
      <c r="Q36" s="36"/>
      <c r="R36" s="36"/>
      <c r="S36" s="36">
        <v>13</v>
      </c>
      <c r="T36" s="36">
        <v>798</v>
      </c>
      <c r="U36" s="36">
        <v>1155</v>
      </c>
      <c r="V36" s="36">
        <v>607</v>
      </c>
      <c r="W36" s="36">
        <v>219</v>
      </c>
      <c r="X36" s="36">
        <v>55</v>
      </c>
      <c r="Y36" s="36">
        <v>4</v>
      </c>
      <c r="Z36" s="36">
        <v>0</v>
      </c>
      <c r="AA36" s="36">
        <v>0</v>
      </c>
      <c r="AB36" s="36">
        <v>514</v>
      </c>
      <c r="AC36" s="36">
        <v>2337</v>
      </c>
      <c r="AD36" s="36">
        <v>0</v>
      </c>
    </row>
    <row r="37" spans="1:30" ht="13.5" customHeight="1">
      <c r="A37" s="547"/>
      <c r="B37" s="483"/>
      <c r="C37" s="79" t="s">
        <v>34</v>
      </c>
      <c r="D37" s="42">
        <v>2824</v>
      </c>
      <c r="E37" s="101">
        <v>100</v>
      </c>
      <c r="F37" s="30">
        <v>2760</v>
      </c>
      <c r="G37" s="233">
        <f t="shared" si="2"/>
        <v>97.73371104815864</v>
      </c>
      <c r="H37" s="30">
        <v>64</v>
      </c>
      <c r="I37" s="101">
        <f t="shared" si="3"/>
        <v>2.26628895184136</v>
      </c>
      <c r="J37" s="30">
        <v>37</v>
      </c>
      <c r="K37" s="38"/>
      <c r="L37" s="38"/>
      <c r="M37" s="38"/>
      <c r="N37" s="38"/>
      <c r="O37" s="38"/>
      <c r="P37" s="38"/>
      <c r="Q37" s="38"/>
      <c r="R37" s="38"/>
      <c r="S37" s="38">
        <v>13</v>
      </c>
      <c r="T37" s="38">
        <v>793</v>
      </c>
      <c r="U37" s="38">
        <v>1148</v>
      </c>
      <c r="V37" s="38">
        <v>593</v>
      </c>
      <c r="W37" s="38">
        <v>218</v>
      </c>
      <c r="X37" s="38">
        <v>55</v>
      </c>
      <c r="Y37" s="38">
        <v>4</v>
      </c>
      <c r="Z37" s="38">
        <v>0</v>
      </c>
      <c r="AA37" s="38">
        <v>0</v>
      </c>
      <c r="AB37" s="38">
        <v>509</v>
      </c>
      <c r="AC37" s="38">
        <v>2315</v>
      </c>
      <c r="AD37" s="38">
        <v>0</v>
      </c>
    </row>
    <row r="38" spans="1:30" ht="13.5" customHeight="1">
      <c r="A38" s="547"/>
      <c r="B38" s="484"/>
      <c r="C38" s="79" t="s">
        <v>35</v>
      </c>
      <c r="D38" s="42">
        <v>27</v>
      </c>
      <c r="E38" s="101">
        <v>100</v>
      </c>
      <c r="F38" s="30">
        <v>27</v>
      </c>
      <c r="G38" s="233">
        <f t="shared" si="2"/>
        <v>100</v>
      </c>
      <c r="H38" s="30">
        <v>0</v>
      </c>
      <c r="I38" s="101">
        <f t="shared" si="3"/>
        <v>0</v>
      </c>
      <c r="J38" s="30">
        <v>38</v>
      </c>
      <c r="K38" s="38"/>
      <c r="L38" s="38"/>
      <c r="M38" s="38"/>
      <c r="N38" s="38"/>
      <c r="O38" s="38"/>
      <c r="P38" s="38"/>
      <c r="Q38" s="38"/>
      <c r="R38" s="38"/>
      <c r="S38" s="38">
        <v>0</v>
      </c>
      <c r="T38" s="38">
        <v>5</v>
      </c>
      <c r="U38" s="38">
        <v>7</v>
      </c>
      <c r="V38" s="38">
        <v>14</v>
      </c>
      <c r="W38" s="38">
        <v>1</v>
      </c>
      <c r="X38" s="38">
        <v>0</v>
      </c>
      <c r="Y38" s="38">
        <v>0</v>
      </c>
      <c r="Z38" s="38">
        <v>0</v>
      </c>
      <c r="AA38" s="38">
        <v>0</v>
      </c>
      <c r="AB38" s="38">
        <v>5</v>
      </c>
      <c r="AC38" s="38">
        <v>22</v>
      </c>
      <c r="AD38" s="38">
        <v>0</v>
      </c>
    </row>
    <row r="39" spans="1:30" ht="13.5" customHeight="1">
      <c r="A39" s="547"/>
      <c r="B39" s="482" t="s">
        <v>199</v>
      </c>
      <c r="C39" s="112" t="s">
        <v>113</v>
      </c>
      <c r="D39" s="35">
        <v>2286</v>
      </c>
      <c r="E39" s="229">
        <v>100</v>
      </c>
      <c r="F39" s="36">
        <v>2095</v>
      </c>
      <c r="G39" s="232">
        <f t="shared" si="2"/>
        <v>91.64479440069991</v>
      </c>
      <c r="H39" s="36">
        <v>191</v>
      </c>
      <c r="I39" s="229">
        <f t="shared" si="3"/>
        <v>8.355205599300088</v>
      </c>
      <c r="J39" s="36">
        <v>37</v>
      </c>
      <c r="K39" s="36"/>
      <c r="L39" s="36"/>
      <c r="M39" s="36"/>
      <c r="N39" s="36"/>
      <c r="O39" s="36"/>
      <c r="P39" s="36"/>
      <c r="Q39" s="36"/>
      <c r="R39" s="36"/>
      <c r="S39" s="36">
        <v>17</v>
      </c>
      <c r="T39" s="36">
        <v>554</v>
      </c>
      <c r="U39" s="36">
        <v>955</v>
      </c>
      <c r="V39" s="36">
        <v>520</v>
      </c>
      <c r="W39" s="36">
        <v>189</v>
      </c>
      <c r="X39" s="36">
        <v>47</v>
      </c>
      <c r="Y39" s="36">
        <v>4</v>
      </c>
      <c r="Z39" s="36">
        <v>0</v>
      </c>
      <c r="AA39" s="36">
        <v>0</v>
      </c>
      <c r="AB39" s="36">
        <v>466</v>
      </c>
      <c r="AC39" s="36">
        <v>1820</v>
      </c>
      <c r="AD39" s="36">
        <v>0</v>
      </c>
    </row>
    <row r="40" spans="1:30" ht="13.5" customHeight="1">
      <c r="A40" s="534" t="s">
        <v>355</v>
      </c>
      <c r="B40" s="483"/>
      <c r="C40" s="79" t="s">
        <v>34</v>
      </c>
      <c r="D40" s="42">
        <v>2267</v>
      </c>
      <c r="E40" s="101">
        <v>100</v>
      </c>
      <c r="F40" s="30">
        <v>2076</v>
      </c>
      <c r="G40" s="233">
        <f t="shared" si="2"/>
        <v>91.57476841640934</v>
      </c>
      <c r="H40" s="38">
        <v>191</v>
      </c>
      <c r="I40" s="101">
        <f t="shared" si="3"/>
        <v>8.42523158359065</v>
      </c>
      <c r="J40" s="30">
        <v>37</v>
      </c>
      <c r="K40" s="30"/>
      <c r="L40" s="30"/>
      <c r="M40" s="30"/>
      <c r="N40" s="30"/>
      <c r="O40" s="30"/>
      <c r="P40" s="30"/>
      <c r="Q40" s="30"/>
      <c r="R40" s="30"/>
      <c r="S40" s="30">
        <v>17</v>
      </c>
      <c r="T40" s="30">
        <v>551</v>
      </c>
      <c r="U40" s="30">
        <v>946</v>
      </c>
      <c r="V40" s="30">
        <v>517</v>
      </c>
      <c r="W40" s="30">
        <v>185</v>
      </c>
      <c r="X40" s="30">
        <v>47</v>
      </c>
      <c r="Y40" s="30">
        <v>4</v>
      </c>
      <c r="Z40" s="30">
        <v>0</v>
      </c>
      <c r="AA40" s="30">
        <v>0</v>
      </c>
      <c r="AB40" s="30">
        <v>461</v>
      </c>
      <c r="AC40" s="30">
        <v>1806</v>
      </c>
      <c r="AD40" s="30">
        <v>0</v>
      </c>
    </row>
    <row r="41" spans="1:30" ht="13.5" customHeight="1">
      <c r="A41" s="534"/>
      <c r="B41" s="484"/>
      <c r="C41" s="79" t="s">
        <v>35</v>
      </c>
      <c r="D41" s="42">
        <v>19</v>
      </c>
      <c r="E41" s="101">
        <v>100</v>
      </c>
      <c r="F41" s="30">
        <v>19</v>
      </c>
      <c r="G41" s="233">
        <f t="shared" si="2"/>
        <v>100</v>
      </c>
      <c r="H41" s="38">
        <v>0</v>
      </c>
      <c r="I41" s="101">
        <f t="shared" si="3"/>
        <v>0</v>
      </c>
      <c r="J41" s="30">
        <v>39</v>
      </c>
      <c r="K41" s="30"/>
      <c r="L41" s="30"/>
      <c r="M41" s="30"/>
      <c r="N41" s="30"/>
      <c r="O41" s="30"/>
      <c r="P41" s="30"/>
      <c r="Q41" s="30"/>
      <c r="R41" s="30"/>
      <c r="S41" s="30">
        <v>0</v>
      </c>
      <c r="T41" s="30">
        <v>3</v>
      </c>
      <c r="U41" s="30">
        <v>9</v>
      </c>
      <c r="V41" s="30">
        <v>3</v>
      </c>
      <c r="W41" s="30">
        <v>4</v>
      </c>
      <c r="X41" s="30">
        <v>0</v>
      </c>
      <c r="Y41" s="30">
        <v>0</v>
      </c>
      <c r="Z41" s="30">
        <v>0</v>
      </c>
      <c r="AA41" s="30">
        <v>0</v>
      </c>
      <c r="AB41" s="30">
        <v>5</v>
      </c>
      <c r="AC41" s="30">
        <v>14</v>
      </c>
      <c r="AD41" s="30">
        <v>0</v>
      </c>
    </row>
    <row r="42" spans="1:30" s="59" customFormat="1" ht="13.5" customHeight="1">
      <c r="A42" s="534"/>
      <c r="B42" s="526" t="s">
        <v>201</v>
      </c>
      <c r="C42" s="112" t="s">
        <v>113</v>
      </c>
      <c r="D42" s="35">
        <v>1848</v>
      </c>
      <c r="E42" s="229">
        <v>100</v>
      </c>
      <c r="F42" s="229">
        <v>1610</v>
      </c>
      <c r="G42" s="232">
        <f t="shared" si="2"/>
        <v>87.12121212121212</v>
      </c>
      <c r="H42" s="36">
        <v>238</v>
      </c>
      <c r="I42" s="229">
        <f t="shared" si="3"/>
        <v>12.878787878787879</v>
      </c>
      <c r="J42" s="36">
        <v>37</v>
      </c>
      <c r="K42" s="36"/>
      <c r="L42" s="36"/>
      <c r="M42" s="36"/>
      <c r="N42" s="36"/>
      <c r="O42" s="36"/>
      <c r="P42" s="36"/>
      <c r="Q42" s="36"/>
      <c r="R42" s="36"/>
      <c r="S42" s="36">
        <v>11</v>
      </c>
      <c r="T42" s="36">
        <v>601</v>
      </c>
      <c r="U42" s="36">
        <v>753</v>
      </c>
      <c r="V42" s="36">
        <v>311</v>
      </c>
      <c r="W42" s="36">
        <v>136</v>
      </c>
      <c r="X42" s="36">
        <v>31</v>
      </c>
      <c r="Y42" s="36">
        <v>4</v>
      </c>
      <c r="Z42" s="36">
        <v>1</v>
      </c>
      <c r="AA42" s="36">
        <v>0</v>
      </c>
      <c r="AB42" s="36">
        <v>633</v>
      </c>
      <c r="AC42" s="36">
        <v>1215</v>
      </c>
      <c r="AD42" s="36">
        <v>0</v>
      </c>
    </row>
    <row r="43" spans="1:30" s="59" customFormat="1" ht="13.5" customHeight="1">
      <c r="A43" s="534"/>
      <c r="B43" s="526"/>
      <c r="C43" s="79" t="s">
        <v>34</v>
      </c>
      <c r="D43" s="42">
        <v>1839</v>
      </c>
      <c r="E43" s="101">
        <v>100</v>
      </c>
      <c r="F43" s="101">
        <v>1601</v>
      </c>
      <c r="G43" s="233">
        <f t="shared" si="2"/>
        <v>87.05818379554105</v>
      </c>
      <c r="H43" s="38">
        <v>238</v>
      </c>
      <c r="I43" s="101">
        <f t="shared" si="3"/>
        <v>12.941816204458945</v>
      </c>
      <c r="J43" s="30">
        <v>37</v>
      </c>
      <c r="K43" s="38"/>
      <c r="L43" s="38"/>
      <c r="M43" s="38"/>
      <c r="N43" s="38"/>
      <c r="O43" s="38"/>
      <c r="P43" s="38"/>
      <c r="Q43" s="38"/>
      <c r="R43" s="38"/>
      <c r="S43" s="38">
        <v>11</v>
      </c>
      <c r="T43" s="6">
        <v>596</v>
      </c>
      <c r="U43" s="6">
        <v>751</v>
      </c>
      <c r="V43" s="6">
        <v>309</v>
      </c>
      <c r="W43" s="6">
        <v>136</v>
      </c>
      <c r="X43" s="6">
        <v>31</v>
      </c>
      <c r="Y43" s="6">
        <v>4</v>
      </c>
      <c r="Z43" s="6">
        <v>1</v>
      </c>
      <c r="AA43" s="6">
        <v>0</v>
      </c>
      <c r="AB43" s="6">
        <v>627</v>
      </c>
      <c r="AC43" s="6">
        <v>1212</v>
      </c>
      <c r="AD43" s="6">
        <v>0</v>
      </c>
    </row>
    <row r="44" spans="1:30" s="59" customFormat="1" ht="13.5" customHeight="1">
      <c r="A44" s="534"/>
      <c r="B44" s="526"/>
      <c r="C44" s="79" t="s">
        <v>35</v>
      </c>
      <c r="D44" s="42">
        <v>9</v>
      </c>
      <c r="E44" s="101">
        <v>100</v>
      </c>
      <c r="F44" s="101">
        <v>9</v>
      </c>
      <c r="G44" s="233">
        <f t="shared" si="2"/>
        <v>100</v>
      </c>
      <c r="H44" s="38">
        <v>0</v>
      </c>
      <c r="I44" s="101">
        <f t="shared" si="3"/>
        <v>0</v>
      </c>
      <c r="J44" s="30">
        <v>35</v>
      </c>
      <c r="K44" s="38"/>
      <c r="L44" s="38"/>
      <c r="M44" s="38"/>
      <c r="N44" s="38"/>
      <c r="O44" s="38"/>
      <c r="P44" s="38"/>
      <c r="Q44" s="38"/>
      <c r="R44" s="38"/>
      <c r="S44" s="38">
        <v>0</v>
      </c>
      <c r="T44" s="6">
        <v>5</v>
      </c>
      <c r="U44" s="6">
        <v>2</v>
      </c>
      <c r="V44" s="6">
        <v>2</v>
      </c>
      <c r="W44" s="6">
        <v>0</v>
      </c>
      <c r="X44" s="6">
        <v>0</v>
      </c>
      <c r="Y44" s="6">
        <v>0</v>
      </c>
      <c r="Z44" s="6">
        <v>0</v>
      </c>
      <c r="AA44" s="6">
        <v>0</v>
      </c>
      <c r="AB44" s="6">
        <v>6</v>
      </c>
      <c r="AC44" s="6">
        <v>3</v>
      </c>
      <c r="AD44" s="6">
        <v>0</v>
      </c>
    </row>
    <row r="45" spans="1:30" s="59" customFormat="1" ht="13.5" customHeight="1">
      <c r="A45" s="534"/>
      <c r="B45" s="485" t="s">
        <v>202</v>
      </c>
      <c r="C45" s="112" t="s">
        <v>113</v>
      </c>
      <c r="D45" s="35">
        <v>1634</v>
      </c>
      <c r="E45" s="229">
        <v>100</v>
      </c>
      <c r="F45" s="36">
        <v>1387</v>
      </c>
      <c r="G45" s="232">
        <f t="shared" si="2"/>
        <v>84.88372093023256</v>
      </c>
      <c r="H45" s="36">
        <v>247</v>
      </c>
      <c r="I45" s="232">
        <f>H45/D45*100</f>
        <v>15.11627906976744</v>
      </c>
      <c r="J45" s="36">
        <v>37</v>
      </c>
      <c r="K45" s="36"/>
      <c r="L45" s="36"/>
      <c r="M45" s="36"/>
      <c r="N45" s="36"/>
      <c r="O45" s="36"/>
      <c r="P45" s="36"/>
      <c r="Q45" s="36"/>
      <c r="R45" s="36"/>
      <c r="S45" s="36">
        <v>6</v>
      </c>
      <c r="T45" s="36">
        <v>459</v>
      </c>
      <c r="U45" s="36">
        <v>664</v>
      </c>
      <c r="V45" s="36">
        <v>347</v>
      </c>
      <c r="W45" s="36">
        <v>126</v>
      </c>
      <c r="X45" s="36">
        <v>28</v>
      </c>
      <c r="Y45" s="36">
        <v>4</v>
      </c>
      <c r="Z45" s="36">
        <v>0</v>
      </c>
      <c r="AA45" s="36">
        <v>0</v>
      </c>
      <c r="AB45" s="36">
        <v>569</v>
      </c>
      <c r="AC45" s="36">
        <v>1065</v>
      </c>
      <c r="AD45" s="36">
        <v>0</v>
      </c>
    </row>
    <row r="46" spans="1:30" s="59" customFormat="1" ht="13.5" customHeight="1">
      <c r="A46" s="534"/>
      <c r="B46" s="486"/>
      <c r="C46" s="79" t="s">
        <v>34</v>
      </c>
      <c r="D46" s="42">
        <v>1625</v>
      </c>
      <c r="E46" s="101">
        <v>100</v>
      </c>
      <c r="F46" s="6">
        <v>1378</v>
      </c>
      <c r="G46" s="233">
        <f t="shared" si="2"/>
        <v>84.8</v>
      </c>
      <c r="H46" s="38">
        <v>247</v>
      </c>
      <c r="I46" s="233">
        <f>H46/D46*100</f>
        <v>15.2</v>
      </c>
      <c r="J46" s="30">
        <v>37</v>
      </c>
      <c r="K46" s="38"/>
      <c r="L46" s="38"/>
      <c r="M46" s="38"/>
      <c r="N46" s="38"/>
      <c r="O46" s="38"/>
      <c r="P46" s="38"/>
      <c r="Q46" s="38"/>
      <c r="R46" s="38"/>
      <c r="S46" s="38">
        <v>6</v>
      </c>
      <c r="T46" s="38">
        <v>458</v>
      </c>
      <c r="U46" s="38">
        <v>661</v>
      </c>
      <c r="V46" s="38">
        <v>346</v>
      </c>
      <c r="W46" s="38">
        <v>124</v>
      </c>
      <c r="X46" s="38">
        <v>26</v>
      </c>
      <c r="Y46" s="38">
        <v>4</v>
      </c>
      <c r="Z46" s="38">
        <v>0</v>
      </c>
      <c r="AA46" s="38">
        <v>0</v>
      </c>
      <c r="AB46" s="38">
        <v>565</v>
      </c>
      <c r="AC46" s="38">
        <v>1060</v>
      </c>
      <c r="AD46" s="38">
        <v>0</v>
      </c>
    </row>
    <row r="47" spans="1:30" s="59" customFormat="1" ht="13.5" customHeight="1">
      <c r="A47" s="534"/>
      <c r="B47" s="495"/>
      <c r="C47" s="79" t="s">
        <v>35</v>
      </c>
      <c r="D47" s="42">
        <v>9</v>
      </c>
      <c r="E47" s="101">
        <v>100</v>
      </c>
      <c r="F47" s="6">
        <v>9</v>
      </c>
      <c r="G47" s="233">
        <f t="shared" si="2"/>
        <v>100</v>
      </c>
      <c r="H47" s="38">
        <v>0</v>
      </c>
      <c r="I47" s="30">
        <v>0</v>
      </c>
      <c r="J47" s="30">
        <v>41</v>
      </c>
      <c r="K47" s="38"/>
      <c r="L47" s="38"/>
      <c r="M47" s="38"/>
      <c r="N47" s="38"/>
      <c r="O47" s="38"/>
      <c r="P47" s="38"/>
      <c r="Q47" s="38"/>
      <c r="R47" s="38"/>
      <c r="S47" s="38">
        <v>0</v>
      </c>
      <c r="T47" s="38">
        <v>1</v>
      </c>
      <c r="U47" s="38">
        <v>3</v>
      </c>
      <c r="V47" s="38">
        <v>1</v>
      </c>
      <c r="W47" s="38">
        <v>2</v>
      </c>
      <c r="X47" s="38">
        <v>2</v>
      </c>
      <c r="Y47" s="38">
        <v>0</v>
      </c>
      <c r="Z47" s="38">
        <v>0</v>
      </c>
      <c r="AA47" s="38">
        <v>0</v>
      </c>
      <c r="AB47" s="38">
        <v>4</v>
      </c>
      <c r="AC47" s="38">
        <v>5</v>
      </c>
      <c r="AD47" s="38">
        <v>0</v>
      </c>
    </row>
    <row r="48" ht="15.75">
      <c r="AD48" s="30"/>
    </row>
    <row r="50" spans="20:30" ht="15.75">
      <c r="T50" s="261"/>
      <c r="U50" s="261"/>
      <c r="V50" s="261"/>
      <c r="W50" s="261"/>
      <c r="X50" s="261"/>
      <c r="Y50" s="261"/>
      <c r="Z50" s="261"/>
      <c r="AA50" s="8"/>
      <c r="AB50" s="261"/>
      <c r="AC50" s="261"/>
      <c r="AD50" s="8"/>
    </row>
    <row r="51" spans="20:30" ht="15.75">
      <c r="T51" s="261"/>
      <c r="U51" s="261"/>
      <c r="V51" s="261"/>
      <c r="W51" s="8"/>
      <c r="X51" s="8"/>
      <c r="Y51" s="8"/>
      <c r="Z51" s="8"/>
      <c r="AA51" s="8"/>
      <c r="AB51" s="261"/>
      <c r="AC51" s="261"/>
      <c r="AD51" s="8"/>
    </row>
    <row r="59" spans="1:30" ht="15.75">
      <c r="A59" s="467" t="str">
        <f>"-"&amp;Sheet1!D13&amp;"-"</f>
        <v>-98-</v>
      </c>
      <c r="B59" s="467"/>
      <c r="C59" s="467"/>
      <c r="D59" s="467"/>
      <c r="E59" s="467"/>
      <c r="F59" s="467"/>
      <c r="G59" s="467"/>
      <c r="H59" s="467"/>
      <c r="I59" s="467"/>
      <c r="J59" s="467"/>
      <c r="K59" s="467"/>
      <c r="L59" s="467"/>
      <c r="M59" s="467"/>
      <c r="N59" s="467"/>
      <c r="O59" s="467"/>
      <c r="P59" s="467"/>
      <c r="Q59" s="467"/>
      <c r="R59" s="467"/>
      <c r="S59" s="467"/>
      <c r="T59" s="467"/>
      <c r="U59" s="467"/>
      <c r="V59" s="467" t="str">
        <f>"-"&amp;Sheet1!E13&amp;"-"</f>
        <v>-99-</v>
      </c>
      <c r="W59" s="467"/>
      <c r="X59" s="467"/>
      <c r="Y59" s="467"/>
      <c r="Z59" s="467"/>
      <c r="AA59" s="467"/>
      <c r="AB59" s="467"/>
      <c r="AC59" s="467"/>
      <c r="AD59" s="467"/>
    </row>
  </sheetData>
  <sheetProtection/>
  <mergeCells count="35">
    <mergeCell ref="F4:G4"/>
    <mergeCell ref="H4:I4"/>
    <mergeCell ref="N3:R3"/>
    <mergeCell ref="S3:U4"/>
    <mergeCell ref="A1:U1"/>
    <mergeCell ref="V1:AD1"/>
    <mergeCell ref="A2:S2"/>
    <mergeCell ref="V2:AB2"/>
    <mergeCell ref="A3:C5"/>
    <mergeCell ref="D3:I3"/>
    <mergeCell ref="J3:J5"/>
    <mergeCell ref="K3:M3"/>
    <mergeCell ref="V3:Z4"/>
    <mergeCell ref="AA3:AD4"/>
    <mergeCell ref="D4:E4"/>
    <mergeCell ref="A6:A17"/>
    <mergeCell ref="B6:B8"/>
    <mergeCell ref="B9:B11"/>
    <mergeCell ref="B12:B14"/>
    <mergeCell ref="B15:B17"/>
    <mergeCell ref="A18:A32"/>
    <mergeCell ref="B18:B20"/>
    <mergeCell ref="B21:B23"/>
    <mergeCell ref="B24:B26"/>
    <mergeCell ref="B27:B29"/>
    <mergeCell ref="B30:B32"/>
    <mergeCell ref="A59:U59"/>
    <mergeCell ref="V59:AD59"/>
    <mergeCell ref="A33:A39"/>
    <mergeCell ref="B33:B35"/>
    <mergeCell ref="B36:B38"/>
    <mergeCell ref="B39:B41"/>
    <mergeCell ref="A40:A47"/>
    <mergeCell ref="B42:B44"/>
    <mergeCell ref="B45:B47"/>
  </mergeCells>
  <printOptions/>
  <pageMargins left="0.7086614173228347" right="0.7086614173228347" top="0.7480314960629921" bottom="0.7480314960629921" header="0.31496062992125984" footer="0.31496062992125984"/>
  <pageSetup fitToWidth="2" horizontalDpi="600" verticalDpi="600" orientation="portrait" pageOrder="overThenDown" paperSize="8" scale="115" r:id="rId1"/>
  <colBreaks count="1" manualBreakCount="1">
    <brk id="21" max="65535" man="1"/>
  </colBreaks>
</worksheet>
</file>

<file path=xl/worksheets/sheet39.xml><?xml version="1.0" encoding="utf-8"?>
<worksheet xmlns="http://schemas.openxmlformats.org/spreadsheetml/2006/main" xmlns:r="http://schemas.openxmlformats.org/officeDocument/2006/relationships">
  <dimension ref="A1:AR59"/>
  <sheetViews>
    <sheetView view="pageBreakPreview" zoomScale="60" zoomScalePageLayoutView="60" workbookViewId="0" topLeftCell="A1">
      <selection activeCell="A1" sqref="A1:U1"/>
    </sheetView>
  </sheetViews>
  <sheetFormatPr defaultColWidth="2.125" defaultRowHeight="16.5"/>
  <cols>
    <col min="1" max="1" width="4.625" style="54" customWidth="1"/>
    <col min="2" max="2" width="6.75390625" style="54" customWidth="1"/>
    <col min="3" max="3" width="11.75390625" style="54" customWidth="1"/>
    <col min="4" max="4" width="8.75390625" style="54" customWidth="1"/>
    <col min="5" max="5" width="6.625" style="54" customWidth="1"/>
    <col min="6" max="6" width="8.75390625" style="54" customWidth="1"/>
    <col min="7" max="7" width="6.75390625" style="54" customWidth="1"/>
    <col min="8" max="8" width="8.75390625" style="54" customWidth="1"/>
    <col min="9" max="9" width="7.50390625" style="54" customWidth="1"/>
    <col min="10" max="10" width="7.625" style="54" customWidth="1"/>
    <col min="11" max="18" width="0" style="54" hidden="1" customWidth="1"/>
    <col min="19" max="26" width="9.875" style="54" customWidth="1"/>
    <col min="27" max="30" width="13.875" style="54" customWidth="1"/>
    <col min="31" max="16384" width="2.125" style="54" customWidth="1"/>
  </cols>
  <sheetData>
    <row r="1" spans="1:30" s="147" customFormat="1" ht="22.5" customHeight="1">
      <c r="A1" s="557" t="s">
        <v>408</v>
      </c>
      <c r="B1" s="557"/>
      <c r="C1" s="557"/>
      <c r="D1" s="557"/>
      <c r="E1" s="557"/>
      <c r="F1" s="557"/>
      <c r="G1" s="557"/>
      <c r="H1" s="557"/>
      <c r="I1" s="557"/>
      <c r="J1" s="557"/>
      <c r="K1" s="557"/>
      <c r="L1" s="557"/>
      <c r="M1" s="557"/>
      <c r="N1" s="557"/>
      <c r="O1" s="557"/>
      <c r="P1" s="557"/>
      <c r="Q1" s="557"/>
      <c r="R1" s="557"/>
      <c r="S1" s="557"/>
      <c r="T1" s="557"/>
      <c r="U1" s="557"/>
      <c r="V1" s="563" t="s">
        <v>407</v>
      </c>
      <c r="W1" s="563"/>
      <c r="X1" s="563"/>
      <c r="Y1" s="563"/>
      <c r="Z1" s="563"/>
      <c r="AA1" s="563"/>
      <c r="AB1" s="563"/>
      <c r="AC1" s="563"/>
      <c r="AD1" s="563"/>
    </row>
    <row r="2" spans="1:30" s="148" customFormat="1" ht="15.75" customHeight="1">
      <c r="A2" s="565" t="s">
        <v>559</v>
      </c>
      <c r="B2" s="565"/>
      <c r="C2" s="565"/>
      <c r="D2" s="565"/>
      <c r="E2" s="565"/>
      <c r="F2" s="565"/>
      <c r="G2" s="565"/>
      <c r="H2" s="565"/>
      <c r="I2" s="565"/>
      <c r="J2" s="565"/>
      <c r="K2" s="565"/>
      <c r="L2" s="565"/>
      <c r="M2" s="565"/>
      <c r="N2" s="565"/>
      <c r="O2" s="565"/>
      <c r="P2" s="565"/>
      <c r="Q2" s="565"/>
      <c r="R2" s="565"/>
      <c r="S2" s="565"/>
      <c r="T2" s="143"/>
      <c r="U2" s="145" t="s">
        <v>221</v>
      </c>
      <c r="V2" s="564" t="s">
        <v>557</v>
      </c>
      <c r="W2" s="564"/>
      <c r="X2" s="564"/>
      <c r="Y2" s="564"/>
      <c r="Z2" s="564"/>
      <c r="AA2" s="564"/>
      <c r="AB2" s="564"/>
      <c r="AC2" s="143"/>
      <c r="AD2" s="144" t="s">
        <v>220</v>
      </c>
    </row>
    <row r="3" spans="1:30" s="28" customFormat="1" ht="35.25" customHeight="1">
      <c r="A3" s="508"/>
      <c r="B3" s="566"/>
      <c r="C3" s="513"/>
      <c r="D3" s="490" t="s">
        <v>1</v>
      </c>
      <c r="E3" s="491"/>
      <c r="F3" s="491"/>
      <c r="G3" s="491"/>
      <c r="H3" s="491"/>
      <c r="I3" s="492"/>
      <c r="J3" s="493" t="s">
        <v>112</v>
      </c>
      <c r="K3" s="507" t="s">
        <v>139</v>
      </c>
      <c r="L3" s="505"/>
      <c r="M3" s="505"/>
      <c r="N3" s="575" t="s">
        <v>18</v>
      </c>
      <c r="O3" s="575"/>
      <c r="P3" s="575"/>
      <c r="Q3" s="575"/>
      <c r="R3" s="576"/>
      <c r="S3" s="567" t="s">
        <v>256</v>
      </c>
      <c r="T3" s="568"/>
      <c r="U3" s="568"/>
      <c r="V3" s="571" t="s">
        <v>255</v>
      </c>
      <c r="W3" s="571"/>
      <c r="X3" s="571"/>
      <c r="Y3" s="571"/>
      <c r="Z3" s="485"/>
      <c r="AA3" s="573" t="s">
        <v>57</v>
      </c>
      <c r="AB3" s="571"/>
      <c r="AC3" s="571"/>
      <c r="AD3" s="571"/>
    </row>
    <row r="4" spans="1:30" s="28" customFormat="1" ht="35.25" customHeight="1">
      <c r="A4" s="560"/>
      <c r="B4" s="514"/>
      <c r="C4" s="515"/>
      <c r="D4" s="490" t="s">
        <v>215</v>
      </c>
      <c r="E4" s="562"/>
      <c r="F4" s="490" t="s">
        <v>216</v>
      </c>
      <c r="G4" s="492"/>
      <c r="H4" s="490" t="s">
        <v>219</v>
      </c>
      <c r="I4" s="492"/>
      <c r="J4" s="545"/>
      <c r="K4" s="32"/>
      <c r="L4" s="103"/>
      <c r="M4" s="103"/>
      <c r="N4" s="119"/>
      <c r="O4" s="119"/>
      <c r="P4" s="119"/>
      <c r="Q4" s="119"/>
      <c r="R4" s="119"/>
      <c r="S4" s="569"/>
      <c r="T4" s="570"/>
      <c r="U4" s="570"/>
      <c r="V4" s="572"/>
      <c r="W4" s="572"/>
      <c r="X4" s="572"/>
      <c r="Y4" s="572"/>
      <c r="Z4" s="495"/>
      <c r="AA4" s="574"/>
      <c r="AB4" s="572"/>
      <c r="AC4" s="572"/>
      <c r="AD4" s="572"/>
    </row>
    <row r="5" spans="1:30" s="28" customFormat="1" ht="94.5" customHeight="1">
      <c r="A5" s="516"/>
      <c r="B5" s="516"/>
      <c r="C5" s="517"/>
      <c r="D5" s="71" t="s">
        <v>217</v>
      </c>
      <c r="E5" s="108" t="s">
        <v>218</v>
      </c>
      <c r="F5" s="71" t="s">
        <v>217</v>
      </c>
      <c r="G5" s="108" t="s">
        <v>218</v>
      </c>
      <c r="H5" s="71" t="s">
        <v>217</v>
      </c>
      <c r="I5" s="108" t="s">
        <v>218</v>
      </c>
      <c r="J5" s="494"/>
      <c r="K5" s="71" t="s">
        <v>68</v>
      </c>
      <c r="L5" s="33" t="s">
        <v>69</v>
      </c>
      <c r="M5" s="33" t="s">
        <v>70</v>
      </c>
      <c r="N5" s="71" t="s">
        <v>71</v>
      </c>
      <c r="O5" s="71" t="s">
        <v>72</v>
      </c>
      <c r="P5" s="71" t="s">
        <v>73</v>
      </c>
      <c r="Q5" s="71" t="s">
        <v>74</v>
      </c>
      <c r="R5" s="32" t="s">
        <v>75</v>
      </c>
      <c r="S5" s="71" t="s">
        <v>68</v>
      </c>
      <c r="T5" s="33" t="s">
        <v>69</v>
      </c>
      <c r="U5" s="71" t="s">
        <v>70</v>
      </c>
      <c r="V5" s="33" t="s">
        <v>71</v>
      </c>
      <c r="W5" s="71" t="s">
        <v>72</v>
      </c>
      <c r="X5" s="71" t="s">
        <v>73</v>
      </c>
      <c r="Y5" s="71" t="s">
        <v>74</v>
      </c>
      <c r="Z5" s="108" t="s">
        <v>257</v>
      </c>
      <c r="AA5" s="69" t="s">
        <v>15</v>
      </c>
      <c r="AB5" s="68" t="s">
        <v>495</v>
      </c>
      <c r="AC5" s="68" t="s">
        <v>494</v>
      </c>
      <c r="AD5" s="68" t="s">
        <v>14</v>
      </c>
    </row>
    <row r="6" spans="1:44" s="59" customFormat="1" ht="13.5" customHeight="1">
      <c r="A6" s="546" t="s">
        <v>354</v>
      </c>
      <c r="B6" s="482" t="s">
        <v>203</v>
      </c>
      <c r="C6" s="112" t="s">
        <v>113</v>
      </c>
      <c r="D6" s="35">
        <v>494</v>
      </c>
      <c r="E6" s="229">
        <v>100</v>
      </c>
      <c r="F6" s="36">
        <v>414</v>
      </c>
      <c r="G6" s="232">
        <f>F6/D6*100</f>
        <v>83.80566801619433</v>
      </c>
      <c r="H6" s="36">
        <v>80</v>
      </c>
      <c r="I6" s="232">
        <f>H6/D6*100</f>
        <v>16.194331983805668</v>
      </c>
      <c r="J6" s="36">
        <v>39</v>
      </c>
      <c r="K6" s="36"/>
      <c r="L6" s="36"/>
      <c r="M6" s="36"/>
      <c r="N6" s="36"/>
      <c r="O6" s="36"/>
      <c r="P6" s="36"/>
      <c r="Q6" s="36"/>
      <c r="R6" s="36"/>
      <c r="S6" s="36">
        <v>1</v>
      </c>
      <c r="T6" s="36">
        <v>96</v>
      </c>
      <c r="U6" s="36">
        <v>180</v>
      </c>
      <c r="V6" s="36">
        <v>137</v>
      </c>
      <c r="W6" s="36">
        <v>61</v>
      </c>
      <c r="X6" s="36">
        <v>16</v>
      </c>
      <c r="Y6" s="36">
        <v>3</v>
      </c>
      <c r="Z6" s="36">
        <v>0</v>
      </c>
      <c r="AA6" s="36">
        <v>0</v>
      </c>
      <c r="AB6" s="36">
        <v>223</v>
      </c>
      <c r="AC6" s="36">
        <v>271</v>
      </c>
      <c r="AD6" s="36">
        <v>0</v>
      </c>
      <c r="AE6" s="15"/>
      <c r="AF6" s="15"/>
      <c r="AG6" s="15"/>
      <c r="AH6" s="15"/>
      <c r="AI6" s="15"/>
      <c r="AJ6" s="15"/>
      <c r="AK6" s="15"/>
      <c r="AL6" s="15"/>
      <c r="AM6" s="15"/>
      <c r="AN6" s="15"/>
      <c r="AO6" s="15"/>
      <c r="AP6" s="15"/>
      <c r="AQ6" s="15"/>
      <c r="AR6" s="15"/>
    </row>
    <row r="7" spans="1:44" s="59" customFormat="1" ht="13.5" customHeight="1">
      <c r="A7" s="547"/>
      <c r="B7" s="483"/>
      <c r="C7" s="79" t="s">
        <v>34</v>
      </c>
      <c r="D7" s="42">
        <v>494</v>
      </c>
      <c r="E7" s="101">
        <v>100</v>
      </c>
      <c r="F7" s="6">
        <v>414</v>
      </c>
      <c r="G7" s="233">
        <f>F7/D7*100</f>
        <v>83.80566801619433</v>
      </c>
      <c r="H7" s="38">
        <v>80</v>
      </c>
      <c r="I7" s="233">
        <f>H7/D7*100</f>
        <v>16.194331983805668</v>
      </c>
      <c r="J7" s="30">
        <v>39</v>
      </c>
      <c r="K7" s="38"/>
      <c r="L7" s="38"/>
      <c r="M7" s="38"/>
      <c r="N7" s="38"/>
      <c r="O7" s="38"/>
      <c r="P7" s="38"/>
      <c r="Q7" s="38"/>
      <c r="R7" s="38"/>
      <c r="S7" s="38">
        <v>1</v>
      </c>
      <c r="T7" s="38">
        <v>96</v>
      </c>
      <c r="U7" s="38">
        <v>180</v>
      </c>
      <c r="V7" s="38">
        <v>137</v>
      </c>
      <c r="W7" s="38">
        <v>61</v>
      </c>
      <c r="X7" s="38">
        <v>16</v>
      </c>
      <c r="Y7" s="38">
        <v>3</v>
      </c>
      <c r="Z7" s="38">
        <v>0</v>
      </c>
      <c r="AA7" s="38">
        <v>0</v>
      </c>
      <c r="AB7" s="38">
        <v>223</v>
      </c>
      <c r="AC7" s="38">
        <v>271</v>
      </c>
      <c r="AD7" s="38">
        <v>0</v>
      </c>
      <c r="AE7" s="15"/>
      <c r="AF7" s="15"/>
      <c r="AG7" s="15"/>
      <c r="AH7" s="15"/>
      <c r="AI7" s="15"/>
      <c r="AJ7" s="15"/>
      <c r="AK7" s="15"/>
      <c r="AL7" s="15"/>
      <c r="AM7" s="15"/>
      <c r="AN7" s="15"/>
      <c r="AO7" s="15"/>
      <c r="AP7" s="15"/>
      <c r="AQ7" s="15"/>
      <c r="AR7" s="15"/>
    </row>
    <row r="8" spans="1:44" s="59" customFormat="1" ht="13.5" customHeight="1">
      <c r="A8" s="547"/>
      <c r="B8" s="484"/>
      <c r="C8" s="79" t="s">
        <v>35</v>
      </c>
      <c r="D8" s="42">
        <v>0</v>
      </c>
      <c r="E8" s="101">
        <v>100</v>
      </c>
      <c r="F8" s="6">
        <v>0</v>
      </c>
      <c r="G8" s="6">
        <v>0</v>
      </c>
      <c r="H8" s="38">
        <v>0</v>
      </c>
      <c r="I8" s="30">
        <v>0</v>
      </c>
      <c r="J8" s="30">
        <v>0</v>
      </c>
      <c r="K8" s="38"/>
      <c r="L8" s="38"/>
      <c r="M8" s="38"/>
      <c r="N8" s="38"/>
      <c r="O8" s="38"/>
      <c r="P8" s="38"/>
      <c r="Q8" s="38"/>
      <c r="R8" s="38"/>
      <c r="S8" s="38">
        <v>0</v>
      </c>
      <c r="T8" s="38">
        <v>0</v>
      </c>
      <c r="U8" s="38">
        <v>0</v>
      </c>
      <c r="V8" s="38">
        <v>0</v>
      </c>
      <c r="W8" s="38">
        <v>0</v>
      </c>
      <c r="X8" s="38">
        <v>0</v>
      </c>
      <c r="Y8" s="38">
        <v>0</v>
      </c>
      <c r="Z8" s="38">
        <v>0</v>
      </c>
      <c r="AA8" s="38">
        <v>0</v>
      </c>
      <c r="AB8" s="38">
        <v>0</v>
      </c>
      <c r="AC8" s="38">
        <v>0</v>
      </c>
      <c r="AD8" s="38">
        <v>0</v>
      </c>
      <c r="AE8" s="15"/>
      <c r="AF8" s="15"/>
      <c r="AG8" s="15"/>
      <c r="AH8" s="15"/>
      <c r="AI8" s="15"/>
      <c r="AJ8" s="15"/>
      <c r="AK8" s="15"/>
      <c r="AL8" s="15"/>
      <c r="AM8" s="15"/>
      <c r="AN8" s="15"/>
      <c r="AO8" s="15"/>
      <c r="AP8" s="15"/>
      <c r="AQ8" s="15"/>
      <c r="AR8" s="15"/>
    </row>
    <row r="9" spans="1:30" s="59" customFormat="1" ht="13.5" customHeight="1">
      <c r="A9" s="547"/>
      <c r="B9" s="482" t="s">
        <v>204</v>
      </c>
      <c r="C9" s="112" t="s">
        <v>113</v>
      </c>
      <c r="D9" s="35">
        <v>455</v>
      </c>
      <c r="E9" s="229">
        <v>100</v>
      </c>
      <c r="F9" s="36">
        <v>386</v>
      </c>
      <c r="G9" s="232">
        <f>F9/D9*100</f>
        <v>84.83516483516483</v>
      </c>
      <c r="H9" s="36">
        <v>69</v>
      </c>
      <c r="I9" s="232">
        <f>H9/D9*100</f>
        <v>15.164835164835164</v>
      </c>
      <c r="J9" s="36">
        <v>39</v>
      </c>
      <c r="K9" s="36"/>
      <c r="L9" s="36"/>
      <c r="M9" s="36"/>
      <c r="N9" s="36"/>
      <c r="O9" s="36"/>
      <c r="P9" s="36"/>
      <c r="Q9" s="36"/>
      <c r="R9" s="36"/>
      <c r="S9" s="36">
        <v>0</v>
      </c>
      <c r="T9" s="36">
        <v>45</v>
      </c>
      <c r="U9" s="36">
        <v>188</v>
      </c>
      <c r="V9" s="36">
        <v>137</v>
      </c>
      <c r="W9" s="36">
        <v>72</v>
      </c>
      <c r="X9" s="36">
        <v>13</v>
      </c>
      <c r="Y9" s="36">
        <v>0</v>
      </c>
      <c r="Z9" s="36">
        <v>0</v>
      </c>
      <c r="AA9" s="36">
        <v>0</v>
      </c>
      <c r="AB9" s="36">
        <v>173</v>
      </c>
      <c r="AC9" s="36">
        <v>281</v>
      </c>
      <c r="AD9" s="36">
        <v>1</v>
      </c>
    </row>
    <row r="10" spans="1:30" s="59" customFormat="1" ht="13.5" customHeight="1">
      <c r="A10" s="547"/>
      <c r="B10" s="483"/>
      <c r="C10" s="79" t="s">
        <v>34</v>
      </c>
      <c r="D10" s="42">
        <v>455</v>
      </c>
      <c r="E10" s="101">
        <v>100</v>
      </c>
      <c r="F10" s="6">
        <v>386</v>
      </c>
      <c r="G10" s="233">
        <f>F10/D10*100</f>
        <v>84.83516483516483</v>
      </c>
      <c r="H10" s="38">
        <v>69</v>
      </c>
      <c r="I10" s="233">
        <f>H10/D10*100</f>
        <v>15.164835164835164</v>
      </c>
      <c r="J10" s="30">
        <v>39</v>
      </c>
      <c r="K10" s="38"/>
      <c r="L10" s="38"/>
      <c r="M10" s="38"/>
      <c r="N10" s="38"/>
      <c r="O10" s="38"/>
      <c r="P10" s="38"/>
      <c r="Q10" s="38"/>
      <c r="R10" s="38"/>
      <c r="S10" s="38">
        <v>0</v>
      </c>
      <c r="T10" s="38">
        <v>45</v>
      </c>
      <c r="U10" s="38">
        <v>188</v>
      </c>
      <c r="V10" s="38">
        <v>137</v>
      </c>
      <c r="W10" s="38">
        <v>72</v>
      </c>
      <c r="X10" s="38">
        <v>13</v>
      </c>
      <c r="Y10" s="38">
        <v>0</v>
      </c>
      <c r="Z10" s="38">
        <v>0</v>
      </c>
      <c r="AA10" s="38">
        <v>0</v>
      </c>
      <c r="AB10" s="38">
        <v>173</v>
      </c>
      <c r="AC10" s="38">
        <v>281</v>
      </c>
      <c r="AD10" s="38">
        <v>1</v>
      </c>
    </row>
    <row r="11" spans="1:30" s="59" customFormat="1" ht="13.5" customHeight="1">
      <c r="A11" s="547"/>
      <c r="B11" s="484"/>
      <c r="C11" s="79" t="s">
        <v>35</v>
      </c>
      <c r="D11" s="42">
        <v>0</v>
      </c>
      <c r="E11" s="101">
        <v>100</v>
      </c>
      <c r="F11" s="6">
        <v>0</v>
      </c>
      <c r="G11" s="6">
        <v>0</v>
      </c>
      <c r="H11" s="38">
        <v>0</v>
      </c>
      <c r="I11" s="30">
        <v>0</v>
      </c>
      <c r="J11" s="30">
        <v>0</v>
      </c>
      <c r="K11" s="38"/>
      <c r="L11" s="38"/>
      <c r="M11" s="38"/>
      <c r="N11" s="38"/>
      <c r="O11" s="38"/>
      <c r="P11" s="38"/>
      <c r="Q11" s="38"/>
      <c r="R11" s="38"/>
      <c r="S11" s="38">
        <v>0</v>
      </c>
      <c r="T11" s="38">
        <v>0</v>
      </c>
      <c r="U11" s="38">
        <v>0</v>
      </c>
      <c r="V11" s="38">
        <v>0</v>
      </c>
      <c r="W11" s="38">
        <v>0</v>
      </c>
      <c r="X11" s="38">
        <v>0</v>
      </c>
      <c r="Y11" s="38">
        <v>0</v>
      </c>
      <c r="Z11" s="38">
        <v>0</v>
      </c>
      <c r="AA11" s="38">
        <v>0</v>
      </c>
      <c r="AB11" s="38">
        <v>0</v>
      </c>
      <c r="AC11" s="38">
        <v>0</v>
      </c>
      <c r="AD11" s="38">
        <v>0</v>
      </c>
    </row>
    <row r="12" spans="1:30" s="59" customFormat="1" ht="13.5" customHeight="1">
      <c r="A12" s="540"/>
      <c r="B12" s="482" t="s">
        <v>205</v>
      </c>
      <c r="C12" s="112" t="s">
        <v>113</v>
      </c>
      <c r="D12" s="35">
        <v>1116</v>
      </c>
      <c r="E12" s="229">
        <v>100</v>
      </c>
      <c r="F12" s="36">
        <v>899</v>
      </c>
      <c r="G12" s="232">
        <f aca="true" t="shared" si="0" ref="G12:G23">F12/D12*100</f>
        <v>80.55555555555556</v>
      </c>
      <c r="H12" s="36">
        <v>217</v>
      </c>
      <c r="I12" s="232">
        <f>H12/D12*100</f>
        <v>19.444444444444446</v>
      </c>
      <c r="J12" s="36">
        <v>39</v>
      </c>
      <c r="K12" s="36"/>
      <c r="L12" s="36"/>
      <c r="M12" s="36"/>
      <c r="N12" s="36"/>
      <c r="O12" s="36"/>
      <c r="P12" s="36"/>
      <c r="Q12" s="36"/>
      <c r="R12" s="36"/>
      <c r="S12" s="36">
        <v>14</v>
      </c>
      <c r="T12" s="36">
        <v>85</v>
      </c>
      <c r="U12" s="36">
        <v>466</v>
      </c>
      <c r="V12" s="36">
        <v>353</v>
      </c>
      <c r="W12" s="36">
        <v>159</v>
      </c>
      <c r="X12" s="36">
        <v>32</v>
      </c>
      <c r="Y12" s="36">
        <v>7</v>
      </c>
      <c r="Z12" s="36">
        <v>0</v>
      </c>
      <c r="AA12" s="36">
        <v>1</v>
      </c>
      <c r="AB12" s="36">
        <v>408</v>
      </c>
      <c r="AC12" s="36">
        <v>702</v>
      </c>
      <c r="AD12" s="36">
        <v>5</v>
      </c>
    </row>
    <row r="13" spans="1:30" s="59" customFormat="1" ht="13.5" customHeight="1">
      <c r="A13" s="542" t="s">
        <v>355</v>
      </c>
      <c r="B13" s="483"/>
      <c r="C13" s="79" t="s">
        <v>34</v>
      </c>
      <c r="D13" s="42">
        <v>1112</v>
      </c>
      <c r="E13" s="101">
        <v>100</v>
      </c>
      <c r="F13" s="6">
        <v>897</v>
      </c>
      <c r="G13" s="233">
        <f t="shared" si="0"/>
        <v>80.66546762589928</v>
      </c>
      <c r="H13" s="30">
        <v>215</v>
      </c>
      <c r="I13" s="233">
        <f>H13/D13*100</f>
        <v>19.334532374100718</v>
      </c>
      <c r="J13" s="30">
        <v>39</v>
      </c>
      <c r="K13" s="30"/>
      <c r="L13" s="30"/>
      <c r="M13" s="30"/>
      <c r="N13" s="30"/>
      <c r="O13" s="30"/>
      <c r="P13" s="30"/>
      <c r="Q13" s="30"/>
      <c r="R13" s="30"/>
      <c r="S13" s="30">
        <v>14</v>
      </c>
      <c r="T13" s="30">
        <v>85</v>
      </c>
      <c r="U13" s="30">
        <v>465</v>
      </c>
      <c r="V13" s="30">
        <v>352</v>
      </c>
      <c r="W13" s="30">
        <v>158</v>
      </c>
      <c r="X13" s="30">
        <v>31</v>
      </c>
      <c r="Y13" s="30">
        <v>7</v>
      </c>
      <c r="Z13" s="30">
        <v>0</v>
      </c>
      <c r="AA13" s="30">
        <v>1</v>
      </c>
      <c r="AB13" s="30">
        <v>407</v>
      </c>
      <c r="AC13" s="30">
        <v>699</v>
      </c>
      <c r="AD13" s="30">
        <v>5</v>
      </c>
    </row>
    <row r="14" spans="1:30" s="59" customFormat="1" ht="13.5" customHeight="1">
      <c r="A14" s="542"/>
      <c r="B14" s="484"/>
      <c r="C14" s="79" t="s">
        <v>35</v>
      </c>
      <c r="D14" s="42">
        <v>4</v>
      </c>
      <c r="E14" s="101">
        <v>100</v>
      </c>
      <c r="F14" s="6">
        <v>2</v>
      </c>
      <c r="G14" s="233">
        <f t="shared" si="0"/>
        <v>50</v>
      </c>
      <c r="H14" s="30">
        <v>2</v>
      </c>
      <c r="I14" s="233">
        <f>H14/D14*100</f>
        <v>50</v>
      </c>
      <c r="J14" s="30">
        <v>44</v>
      </c>
      <c r="K14" s="30"/>
      <c r="L14" s="30"/>
      <c r="M14" s="30"/>
      <c r="N14" s="30"/>
      <c r="O14" s="30"/>
      <c r="P14" s="30"/>
      <c r="Q14" s="30"/>
      <c r="R14" s="30"/>
      <c r="S14" s="30">
        <v>0</v>
      </c>
      <c r="T14" s="30">
        <v>0</v>
      </c>
      <c r="U14" s="30">
        <v>1</v>
      </c>
      <c r="V14" s="30">
        <v>1</v>
      </c>
      <c r="W14" s="30">
        <v>1</v>
      </c>
      <c r="X14" s="30">
        <v>1</v>
      </c>
      <c r="Y14" s="30">
        <v>0</v>
      </c>
      <c r="Z14" s="30">
        <v>0</v>
      </c>
      <c r="AA14" s="30">
        <v>0</v>
      </c>
      <c r="AB14" s="30">
        <v>1</v>
      </c>
      <c r="AC14" s="30">
        <v>3</v>
      </c>
      <c r="AD14" s="30">
        <v>0</v>
      </c>
    </row>
    <row r="15" spans="1:30" s="59" customFormat="1" ht="13.5" customHeight="1">
      <c r="A15" s="542"/>
      <c r="B15" s="482" t="s">
        <v>206</v>
      </c>
      <c r="C15" s="112" t="s">
        <v>113</v>
      </c>
      <c r="D15" s="35">
        <v>1301</v>
      </c>
      <c r="E15" s="229">
        <v>100</v>
      </c>
      <c r="F15" s="36">
        <v>1118</v>
      </c>
      <c r="G15" s="232">
        <f t="shared" si="0"/>
        <v>85.93389700230591</v>
      </c>
      <c r="H15" s="36">
        <v>183</v>
      </c>
      <c r="I15" s="232">
        <f>H15/D15*100</f>
        <v>14.066102997694083</v>
      </c>
      <c r="J15" s="36">
        <v>40</v>
      </c>
      <c r="K15" s="36"/>
      <c r="L15" s="36"/>
      <c r="M15" s="36"/>
      <c r="N15" s="36"/>
      <c r="O15" s="36"/>
      <c r="P15" s="36"/>
      <c r="Q15" s="36"/>
      <c r="R15" s="36"/>
      <c r="S15" s="36">
        <v>16</v>
      </c>
      <c r="T15" s="36">
        <v>70</v>
      </c>
      <c r="U15" s="36">
        <v>482</v>
      </c>
      <c r="V15" s="36">
        <v>501</v>
      </c>
      <c r="W15" s="36">
        <v>195</v>
      </c>
      <c r="X15" s="36">
        <v>36</v>
      </c>
      <c r="Y15" s="36">
        <v>1</v>
      </c>
      <c r="Z15" s="36">
        <v>0</v>
      </c>
      <c r="AA15" s="36">
        <v>0</v>
      </c>
      <c r="AB15" s="36">
        <v>1072</v>
      </c>
      <c r="AC15" s="36">
        <v>229</v>
      </c>
      <c r="AD15" s="36">
        <v>0</v>
      </c>
    </row>
    <row r="16" spans="1:30" s="59" customFormat="1" ht="13.5" customHeight="1">
      <c r="A16" s="542"/>
      <c r="B16" s="483"/>
      <c r="C16" s="79" t="s">
        <v>34</v>
      </c>
      <c r="D16" s="42">
        <v>1295</v>
      </c>
      <c r="E16" s="101">
        <v>100</v>
      </c>
      <c r="F16" s="6">
        <v>1112</v>
      </c>
      <c r="G16" s="233">
        <f t="shared" si="0"/>
        <v>85.86872586872587</v>
      </c>
      <c r="H16" s="39">
        <v>183</v>
      </c>
      <c r="I16" s="233">
        <f>H16/D16*100</f>
        <v>14.131274131274132</v>
      </c>
      <c r="J16" s="38">
        <v>40</v>
      </c>
      <c r="K16" s="38"/>
      <c r="L16" s="38"/>
      <c r="M16" s="38"/>
      <c r="N16" s="38"/>
      <c r="O16" s="38"/>
      <c r="P16" s="39"/>
      <c r="Q16" s="39"/>
      <c r="R16" s="39"/>
      <c r="S16" s="39">
        <v>16</v>
      </c>
      <c r="T16" s="39">
        <v>70</v>
      </c>
      <c r="U16" s="39">
        <v>482</v>
      </c>
      <c r="V16" s="39">
        <v>496</v>
      </c>
      <c r="W16" s="39">
        <v>195</v>
      </c>
      <c r="X16" s="39">
        <v>35</v>
      </c>
      <c r="Y16" s="39">
        <v>1</v>
      </c>
      <c r="Z16" s="39">
        <v>0</v>
      </c>
      <c r="AA16" s="39">
        <v>0</v>
      </c>
      <c r="AB16" s="39">
        <v>1066</v>
      </c>
      <c r="AC16" s="39">
        <v>229</v>
      </c>
      <c r="AD16" s="39">
        <v>0</v>
      </c>
    </row>
    <row r="17" spans="1:30" s="59" customFormat="1" ht="13.5" customHeight="1">
      <c r="A17" s="542"/>
      <c r="B17" s="484"/>
      <c r="C17" s="79" t="s">
        <v>35</v>
      </c>
      <c r="D17" s="42">
        <v>6</v>
      </c>
      <c r="E17" s="101">
        <v>100</v>
      </c>
      <c r="F17" s="6">
        <v>6</v>
      </c>
      <c r="G17" s="233">
        <f t="shared" si="0"/>
        <v>100</v>
      </c>
      <c r="H17" s="39">
        <v>0</v>
      </c>
      <c r="I17" s="30">
        <v>0</v>
      </c>
      <c r="J17" s="38">
        <v>43</v>
      </c>
      <c r="K17" s="38"/>
      <c r="L17" s="38"/>
      <c r="M17" s="38"/>
      <c r="N17" s="38"/>
      <c r="O17" s="38"/>
      <c r="P17" s="39"/>
      <c r="Q17" s="39"/>
      <c r="R17" s="39"/>
      <c r="S17" s="39">
        <v>0</v>
      </c>
      <c r="T17" s="39">
        <v>0</v>
      </c>
      <c r="U17" s="39">
        <v>0</v>
      </c>
      <c r="V17" s="39">
        <v>5</v>
      </c>
      <c r="W17" s="39">
        <v>0</v>
      </c>
      <c r="X17" s="39">
        <v>1</v>
      </c>
      <c r="Y17" s="39">
        <v>0</v>
      </c>
      <c r="Z17" s="39">
        <v>0</v>
      </c>
      <c r="AA17" s="39">
        <v>0</v>
      </c>
      <c r="AB17" s="39">
        <v>6</v>
      </c>
      <c r="AC17" s="39">
        <v>0</v>
      </c>
      <c r="AD17" s="39">
        <v>0</v>
      </c>
    </row>
    <row r="18" spans="1:30" s="59" customFormat="1" ht="13.5" customHeight="1">
      <c r="A18" s="542"/>
      <c r="B18" s="482" t="s">
        <v>545</v>
      </c>
      <c r="C18" s="112" t="s">
        <v>113</v>
      </c>
      <c r="D18" s="35">
        <v>1102</v>
      </c>
      <c r="E18" s="229">
        <v>100</v>
      </c>
      <c r="F18" s="36">
        <v>909</v>
      </c>
      <c r="G18" s="232">
        <f t="shared" si="0"/>
        <v>82.48638838475499</v>
      </c>
      <c r="H18" s="36">
        <v>193</v>
      </c>
      <c r="I18" s="232">
        <f aca="true" t="shared" si="1" ref="I18:I23">H18/D18*100</f>
        <v>17.513611615245008</v>
      </c>
      <c r="J18" s="36">
        <v>41</v>
      </c>
      <c r="K18" s="36"/>
      <c r="L18" s="36"/>
      <c r="M18" s="36"/>
      <c r="N18" s="36"/>
      <c r="O18" s="36"/>
      <c r="P18" s="36"/>
      <c r="Q18" s="36"/>
      <c r="R18" s="36"/>
      <c r="S18" s="36">
        <v>2</v>
      </c>
      <c r="T18" s="36">
        <v>103</v>
      </c>
      <c r="U18" s="36">
        <v>212</v>
      </c>
      <c r="V18" s="36">
        <v>502</v>
      </c>
      <c r="W18" s="36">
        <v>225</v>
      </c>
      <c r="X18" s="36">
        <v>53</v>
      </c>
      <c r="Y18" s="36">
        <v>5</v>
      </c>
      <c r="Z18" s="36">
        <v>0</v>
      </c>
      <c r="AA18" s="36">
        <v>5</v>
      </c>
      <c r="AB18" s="36">
        <v>1070</v>
      </c>
      <c r="AC18" s="36">
        <v>27</v>
      </c>
      <c r="AD18" s="36">
        <v>0</v>
      </c>
    </row>
    <row r="19" spans="1:30" s="59" customFormat="1" ht="13.5" customHeight="1">
      <c r="A19" s="542"/>
      <c r="B19" s="483"/>
      <c r="C19" s="79" t="s">
        <v>34</v>
      </c>
      <c r="D19" s="42">
        <v>1098</v>
      </c>
      <c r="E19" s="101">
        <v>100</v>
      </c>
      <c r="F19" s="38">
        <v>905</v>
      </c>
      <c r="G19" s="233">
        <f t="shared" si="0"/>
        <v>82.42258652094718</v>
      </c>
      <c r="H19" s="30">
        <v>193</v>
      </c>
      <c r="I19" s="233">
        <f t="shared" si="1"/>
        <v>17.577413479052822</v>
      </c>
      <c r="J19" s="38">
        <v>41</v>
      </c>
      <c r="K19" s="38"/>
      <c r="L19" s="38"/>
      <c r="M19" s="38"/>
      <c r="N19" s="38"/>
      <c r="O19" s="38"/>
      <c r="P19" s="38"/>
      <c r="Q19" s="38"/>
      <c r="R19" s="38"/>
      <c r="S19" s="38">
        <v>1</v>
      </c>
      <c r="T19" s="38">
        <v>103</v>
      </c>
      <c r="U19" s="38">
        <v>211</v>
      </c>
      <c r="V19" s="38">
        <v>501</v>
      </c>
      <c r="W19" s="38">
        <v>225</v>
      </c>
      <c r="X19" s="38">
        <v>52</v>
      </c>
      <c r="Y19" s="38">
        <v>5</v>
      </c>
      <c r="Z19" s="38">
        <v>0</v>
      </c>
      <c r="AA19" s="38">
        <v>5</v>
      </c>
      <c r="AB19" s="38">
        <v>1066</v>
      </c>
      <c r="AC19" s="38">
        <v>27</v>
      </c>
      <c r="AD19" s="38">
        <v>0</v>
      </c>
    </row>
    <row r="20" spans="1:30" s="59" customFormat="1" ht="13.5" customHeight="1">
      <c r="A20" s="542"/>
      <c r="B20" s="484"/>
      <c r="C20" s="79" t="s">
        <v>35</v>
      </c>
      <c r="D20" s="42">
        <v>4</v>
      </c>
      <c r="E20" s="101">
        <v>100</v>
      </c>
      <c r="F20" s="38">
        <v>4</v>
      </c>
      <c r="G20" s="233">
        <f t="shared" si="0"/>
        <v>100</v>
      </c>
      <c r="H20" s="30">
        <v>0</v>
      </c>
      <c r="I20" s="6">
        <v>0</v>
      </c>
      <c r="J20" s="38">
        <v>40</v>
      </c>
      <c r="K20" s="38"/>
      <c r="L20" s="38"/>
      <c r="M20" s="38"/>
      <c r="N20" s="38"/>
      <c r="O20" s="38"/>
      <c r="P20" s="38"/>
      <c r="Q20" s="38"/>
      <c r="R20" s="38"/>
      <c r="S20" s="38">
        <v>1</v>
      </c>
      <c r="T20" s="38">
        <v>0</v>
      </c>
      <c r="U20" s="38">
        <v>1</v>
      </c>
      <c r="V20" s="38">
        <v>1</v>
      </c>
      <c r="W20" s="38">
        <v>0</v>
      </c>
      <c r="X20" s="38">
        <v>1</v>
      </c>
      <c r="Y20" s="38">
        <v>0</v>
      </c>
      <c r="Z20" s="38">
        <v>0</v>
      </c>
      <c r="AA20" s="38">
        <v>0</v>
      </c>
      <c r="AB20" s="38">
        <v>4</v>
      </c>
      <c r="AC20" s="38">
        <v>0</v>
      </c>
      <c r="AD20" s="38">
        <v>0</v>
      </c>
    </row>
    <row r="21" spans="1:30" s="59" customFormat="1" ht="13.5" customHeight="1">
      <c r="A21" s="542"/>
      <c r="B21" s="526" t="s">
        <v>546</v>
      </c>
      <c r="C21" s="112" t="s">
        <v>113</v>
      </c>
      <c r="D21" s="311">
        <v>916</v>
      </c>
      <c r="E21" s="309">
        <v>100</v>
      </c>
      <c r="F21" s="311">
        <v>759</v>
      </c>
      <c r="G21" s="309">
        <f t="shared" si="0"/>
        <v>82.86026200873363</v>
      </c>
      <c r="H21" s="311">
        <v>157</v>
      </c>
      <c r="I21" s="309">
        <f t="shared" si="1"/>
        <v>17.139737991266376</v>
      </c>
      <c r="J21" s="311">
        <v>40</v>
      </c>
      <c r="K21" s="312"/>
      <c r="L21" s="312"/>
      <c r="M21" s="312"/>
      <c r="N21" s="312"/>
      <c r="O21" s="312"/>
      <c r="P21" s="312"/>
      <c r="Q21" s="312"/>
      <c r="R21" s="312"/>
      <c r="S21" s="311">
        <v>28</v>
      </c>
      <c r="T21" s="311">
        <v>95</v>
      </c>
      <c r="U21" s="311">
        <v>189</v>
      </c>
      <c r="V21" s="311">
        <v>398</v>
      </c>
      <c r="W21" s="311">
        <v>178</v>
      </c>
      <c r="X21" s="311">
        <v>23</v>
      </c>
      <c r="Y21" s="311">
        <v>5</v>
      </c>
      <c r="Z21" s="311">
        <v>0</v>
      </c>
      <c r="AA21" s="311">
        <v>4</v>
      </c>
      <c r="AB21" s="311">
        <v>474</v>
      </c>
      <c r="AC21" s="311">
        <v>436</v>
      </c>
      <c r="AD21" s="311">
        <v>2</v>
      </c>
    </row>
    <row r="22" spans="1:30" s="59" customFormat="1" ht="13.5" customHeight="1">
      <c r="A22" s="542"/>
      <c r="B22" s="526"/>
      <c r="C22" s="79" t="s">
        <v>34</v>
      </c>
      <c r="D22" s="313">
        <v>910</v>
      </c>
      <c r="E22" s="310">
        <v>100</v>
      </c>
      <c r="F22" s="313">
        <v>753</v>
      </c>
      <c r="G22" s="310">
        <f t="shared" si="0"/>
        <v>82.74725274725274</v>
      </c>
      <c r="H22" s="313">
        <v>157</v>
      </c>
      <c r="I22" s="310">
        <f t="shared" si="1"/>
        <v>17.252747252747252</v>
      </c>
      <c r="J22" s="313">
        <v>40</v>
      </c>
      <c r="K22" s="314"/>
      <c r="L22" s="314"/>
      <c r="M22" s="314"/>
      <c r="N22" s="314"/>
      <c r="O22" s="314"/>
      <c r="P22" s="314"/>
      <c r="Q22" s="314"/>
      <c r="R22" s="314"/>
      <c r="S22" s="313">
        <v>26</v>
      </c>
      <c r="T22" s="313">
        <v>92</v>
      </c>
      <c r="U22" s="313">
        <v>189</v>
      </c>
      <c r="V22" s="313">
        <v>398</v>
      </c>
      <c r="W22" s="313">
        <v>178</v>
      </c>
      <c r="X22" s="313">
        <v>22</v>
      </c>
      <c r="Y22" s="313">
        <v>5</v>
      </c>
      <c r="Z22" s="313">
        <v>0</v>
      </c>
      <c r="AA22" s="313">
        <v>4</v>
      </c>
      <c r="AB22" s="313">
        <v>468</v>
      </c>
      <c r="AC22" s="313">
        <v>436</v>
      </c>
      <c r="AD22" s="313">
        <v>2</v>
      </c>
    </row>
    <row r="23" spans="1:30" s="59" customFormat="1" ht="13.5" customHeight="1">
      <c r="A23" s="542"/>
      <c r="B23" s="526"/>
      <c r="C23" s="79" t="s">
        <v>35</v>
      </c>
      <c r="D23" s="315">
        <v>6</v>
      </c>
      <c r="E23" s="316">
        <v>100</v>
      </c>
      <c r="F23" s="315">
        <v>6</v>
      </c>
      <c r="G23" s="316">
        <f t="shared" si="0"/>
        <v>100</v>
      </c>
      <c r="H23" s="315">
        <v>0</v>
      </c>
      <c r="I23" s="316">
        <f t="shared" si="1"/>
        <v>0</v>
      </c>
      <c r="J23" s="315">
        <v>33</v>
      </c>
      <c r="K23" s="317"/>
      <c r="L23" s="317"/>
      <c r="M23" s="317"/>
      <c r="N23" s="317"/>
      <c r="O23" s="317"/>
      <c r="P23" s="317"/>
      <c r="Q23" s="317"/>
      <c r="R23" s="317"/>
      <c r="S23" s="315">
        <v>2</v>
      </c>
      <c r="T23" s="315">
        <v>3</v>
      </c>
      <c r="U23" s="315">
        <v>0</v>
      </c>
      <c r="V23" s="315">
        <v>0</v>
      </c>
      <c r="W23" s="315">
        <v>0</v>
      </c>
      <c r="X23" s="315">
        <v>1</v>
      </c>
      <c r="Y23" s="315">
        <v>0</v>
      </c>
      <c r="Z23" s="315">
        <v>0</v>
      </c>
      <c r="AA23" s="315">
        <v>0</v>
      </c>
      <c r="AB23" s="315">
        <v>6</v>
      </c>
      <c r="AC23" s="315">
        <v>0</v>
      </c>
      <c r="AD23" s="315">
        <v>0</v>
      </c>
    </row>
    <row r="24" spans="1:30" s="59" customFormat="1" ht="13.5" customHeight="1">
      <c r="A24" s="600" t="s">
        <v>425</v>
      </c>
      <c r="B24" s="494" t="s">
        <v>114</v>
      </c>
      <c r="C24" s="201" t="s">
        <v>33</v>
      </c>
      <c r="D24" s="35">
        <f>D27+D30+D33+D36+D39+D42+D45+'19(續完)'!D6+'19(續完)'!D9+'19(續完)'!D12</f>
        <v>1714</v>
      </c>
      <c r="E24" s="229">
        <v>100</v>
      </c>
      <c r="F24" s="36">
        <f>F27+F30+F33+F36+F39+F42+F45+'19(續完)'!F6+'19(續完)'!F9+'19(續完)'!F12</f>
        <v>1556</v>
      </c>
      <c r="G24" s="232">
        <f aca="true" t="shared" si="2" ref="G24:G47">F24/D24*100</f>
        <v>90.78179696616102</v>
      </c>
      <c r="H24" s="36">
        <f>H27+H30+H33+H36+H39+H42+H45+'19(續完)'!H6+'19(續完)'!H9+'19(續完)'!H12</f>
        <v>158</v>
      </c>
      <c r="I24" s="232">
        <f>H24/D24*100</f>
        <v>9.218203033838973</v>
      </c>
      <c r="J24" s="36">
        <f>(D27*J27+D30*J30+D33*J33+D36*J36+D39*J39+D42*J42+D45*J45+'19(續完)'!D6*'19(續完)'!J6+'19(續完)'!D9*'19(續完)'!J9+'19(續完)'!D12*'19(續完)'!J12)/'19(續2)'!D24</f>
        <v>52.575845974329056</v>
      </c>
      <c r="K24" s="36"/>
      <c r="L24" s="36"/>
      <c r="M24" s="36"/>
      <c r="N24" s="36"/>
      <c r="O24" s="36"/>
      <c r="P24" s="36"/>
      <c r="Q24" s="36"/>
      <c r="R24" s="36"/>
      <c r="S24" s="36">
        <f>S27+S30+S33+S36+S39+S42+S45+'19(續完)'!S6+'19(續完)'!S9+'19(續完)'!S12</f>
        <v>0</v>
      </c>
      <c r="T24" s="36">
        <f>T27+T30+T33+T36+T39+T42+T45+'19(續完)'!T6+'19(續完)'!T9+'19(續完)'!T12</f>
        <v>0</v>
      </c>
      <c r="U24" s="36">
        <f>U27+U30+U33+U36+U39+U42+U45+'19(續完)'!U6+'19(續完)'!U9+'19(續完)'!U12</f>
        <v>1</v>
      </c>
      <c r="V24" s="36">
        <f>V27+V30+V33+V36+V39+V42+V45+'19(續完)'!V6+'19(續完)'!V9+'19(續完)'!V12</f>
        <v>21</v>
      </c>
      <c r="W24" s="36">
        <f>W27+W30+W33+W36+W39+W42+W45+'19(續完)'!W6+'19(續完)'!W9+'19(續完)'!W12</f>
        <v>325</v>
      </c>
      <c r="X24" s="36">
        <f>X27+X30+X33+X36+X39+X42+X45+'19(續完)'!X6+'19(續完)'!X9+'19(續完)'!X12</f>
        <v>728</v>
      </c>
      <c r="Y24" s="36">
        <f>Y27+Y30+Y33+Y36+Y39+Y42+Y45+'19(續完)'!Y6+'19(續完)'!Y9+'19(續完)'!Y12</f>
        <v>511</v>
      </c>
      <c r="Z24" s="36">
        <f>Z27+Z30+Z33+Z36+Z39+Z42+Z45+'19(續完)'!Z6+'19(續完)'!Z9+'19(續完)'!Z12</f>
        <v>128</v>
      </c>
      <c r="AA24" s="36">
        <f>AA27+AA30+AA33+AA36+AA39+AA42+AA45+'19(續完)'!AA6+'19(續完)'!AA9+'19(續完)'!AA12</f>
        <v>4</v>
      </c>
      <c r="AB24" s="36">
        <f>AB27+AB30+AB33+AB36+AB39+AB42+AB45+'19(續完)'!AB6+'19(續完)'!AB9+'19(續完)'!AB12</f>
        <v>1050</v>
      </c>
      <c r="AC24" s="36">
        <f>AC27+AC30+AC33+AC36+AC39+AC42+AC45+'19(續完)'!AC6+'19(續完)'!AC9+'19(續完)'!AC12</f>
        <v>513</v>
      </c>
      <c r="AD24" s="36">
        <f>AD27+AD30+AD33+AD36+AD39+AD42+AD45+'19(續完)'!AD6+'19(續完)'!AD9+'19(續完)'!AD12</f>
        <v>147</v>
      </c>
    </row>
    <row r="25" spans="1:30" s="59" customFormat="1" ht="13.5" customHeight="1">
      <c r="A25" s="540"/>
      <c r="B25" s="526"/>
      <c r="C25" s="72" t="s">
        <v>34</v>
      </c>
      <c r="D25" s="16">
        <f>D28+D31+D34+D37+D40+D43+D46+'19(續完)'!D7+'19(續完)'!D10+'19(續完)'!D13</f>
        <v>1351</v>
      </c>
      <c r="E25" s="101">
        <v>100</v>
      </c>
      <c r="F25" s="6">
        <f>F28+F31+F34+F37+F40+F43+F46+'19(續完)'!F7+'19(續完)'!F10+'19(續完)'!F13</f>
        <v>1203</v>
      </c>
      <c r="G25" s="233">
        <f t="shared" si="2"/>
        <v>89.04515173945225</v>
      </c>
      <c r="H25" s="6">
        <f>H28+H31+H34+H37+H40+H43+H46+'19(續完)'!H7+'19(續完)'!H10+'19(續完)'!H13</f>
        <v>148</v>
      </c>
      <c r="I25" s="233">
        <f>H25/D25*100</f>
        <v>10.954848260547742</v>
      </c>
      <c r="J25" s="6">
        <f>(D28*J28+D31*J31+D34*J34+D37*J37+D40*J40+D43*J43+D46*J46+'19(續完)'!D7*'19(續完)'!J7+'19(續完)'!D10*'19(續完)'!J10+'19(續完)'!D13*'19(續完)'!J13)/'19(續2)'!D25</f>
        <v>52.934122871946705</v>
      </c>
      <c r="K25" s="6"/>
      <c r="L25" s="6"/>
      <c r="M25" s="6"/>
      <c r="N25" s="6"/>
      <c r="O25" s="6"/>
      <c r="P25" s="6"/>
      <c r="Q25" s="6"/>
      <c r="R25" s="6"/>
      <c r="S25" s="6">
        <f>S28+S31+S34+S37+S40+S43+S46+'19(續完)'!S7+'19(續完)'!S10+'19(續完)'!S13</f>
        <v>0</v>
      </c>
      <c r="T25" s="6">
        <f>T28+T31+T34+T37+T40+T43+T46+'19(續完)'!T7+'19(續完)'!T10+'19(續完)'!T13</f>
        <v>0</v>
      </c>
      <c r="U25" s="6">
        <f>U28+U31+U34+U37+U40+U43+U46+'19(續完)'!U7+'19(續完)'!U10+'19(續完)'!U13</f>
        <v>0</v>
      </c>
      <c r="V25" s="6">
        <f>V28+V31+V34+V37+V40+V43+V46+'19(續完)'!V7+'19(續完)'!V10+'19(續完)'!V13</f>
        <v>17</v>
      </c>
      <c r="W25" s="6">
        <f>W28+W31+W34+W37+W40+W43+W46+'19(續完)'!W7+'19(續完)'!W10+'19(續完)'!W13</f>
        <v>244</v>
      </c>
      <c r="X25" s="6">
        <f>X28+X31+X34+X37+X40+X43+X46+'19(續完)'!X7+'19(續完)'!X10+'19(續完)'!X13</f>
        <v>544</v>
      </c>
      <c r="Y25" s="6">
        <f>Y28+Y31+Y34+Y37+Y40+Y43+Y46+'19(續完)'!Y7+'19(續完)'!Y10+'19(續完)'!Y13</f>
        <v>437</v>
      </c>
      <c r="Z25" s="6">
        <f>Z28+Z31+Z34+Z37+Z40+Z43+Z46+'19(續完)'!Z7+'19(續完)'!Z10+'19(續完)'!Z13</f>
        <v>109</v>
      </c>
      <c r="AA25" s="6">
        <f>AA28+AA31+AA34+AA37+AA40+AA43+AA46+'19(續完)'!AA7+'19(續完)'!AA10+'19(續完)'!AA13</f>
        <v>2</v>
      </c>
      <c r="AB25" s="6">
        <f>AB28+AB31+AB34+AB37+AB40+AB43+AB46+'19(續完)'!AB7+'19(續完)'!AB10+'19(續完)'!AB13</f>
        <v>781</v>
      </c>
      <c r="AC25" s="6">
        <f>AC28+AC31+AC34+AC37+AC40+AC43+AC46+'19(續完)'!AC7+'19(續完)'!AC10+'19(續完)'!AC13</f>
        <v>445</v>
      </c>
      <c r="AD25" s="6">
        <f>AD28+AD31+AD34+AD37+AD40+AD43+AD46+'19(續完)'!AD7+'19(續完)'!AD10+'19(續完)'!AD13</f>
        <v>123</v>
      </c>
    </row>
    <row r="26" spans="1:30" s="59" customFormat="1" ht="13.5" customHeight="1">
      <c r="A26" s="540"/>
      <c r="B26" s="526"/>
      <c r="C26" s="72" t="s">
        <v>35</v>
      </c>
      <c r="D26" s="16">
        <f>D29+D32+D35+D38+D41+D44+D47+'19(續完)'!D8+'19(續完)'!D11+'19(續完)'!D14</f>
        <v>363</v>
      </c>
      <c r="E26" s="101">
        <v>100</v>
      </c>
      <c r="F26" s="6">
        <f>F29+F32+F35+F38+F41+F44+F47+'19(續完)'!F8+'19(續完)'!F11+'19(續完)'!F14</f>
        <v>353</v>
      </c>
      <c r="G26" s="233">
        <f t="shared" si="2"/>
        <v>97.2451790633609</v>
      </c>
      <c r="H26" s="6">
        <f>H29+H32+H35+H38+H41+H44+H47+'19(續完)'!H8+'19(續完)'!H11+'19(續完)'!H14</f>
        <v>10</v>
      </c>
      <c r="I26" s="233">
        <f>H26/D26*100</f>
        <v>2.7548209366391188</v>
      </c>
      <c r="J26" s="6">
        <f>(D29*J29+D32*J32+D35*J35+D38*J38+D41*J41+D44*J44+D47*J47+'19(續完)'!D8*'19(續完)'!J8+'19(續完)'!D11*'19(續完)'!J11+'19(續完)'!D14*'19(續完)'!J14)/'19(續2)'!D26</f>
        <v>52.00275482093664</v>
      </c>
      <c r="K26" s="6"/>
      <c r="L26" s="6"/>
      <c r="M26" s="6"/>
      <c r="N26" s="6"/>
      <c r="O26" s="6"/>
      <c r="P26" s="6"/>
      <c r="Q26" s="6"/>
      <c r="R26" s="6"/>
      <c r="S26" s="6">
        <f>S29+S32+S35+S38+S41+S44+S47+'19(續完)'!S8+'19(續完)'!S11+'19(續完)'!S14</f>
        <v>0</v>
      </c>
      <c r="T26" s="6">
        <f>T29+T32+T35+T38+T41+T44+T47+'19(續完)'!T8+'19(續完)'!T11+'19(續完)'!T14</f>
        <v>0</v>
      </c>
      <c r="U26" s="6">
        <f>U29+U32+U35+U38+U41+U44+U47+'19(續完)'!U8+'19(續完)'!U11+'19(續完)'!U14</f>
        <v>1</v>
      </c>
      <c r="V26" s="6">
        <f>V29+V32+V35+V38+V41+V44+V47+'19(續完)'!V8+'19(續完)'!V11+'19(續完)'!V14</f>
        <v>4</v>
      </c>
      <c r="W26" s="6">
        <f>W29+W32+W35+W38+W41+W44+W47+'19(續完)'!W8+'19(續完)'!W11+'19(續完)'!W14</f>
        <v>81</v>
      </c>
      <c r="X26" s="6">
        <f>X29+X32+X35+X38+X41+X44+X47+'19(續完)'!X8+'19(續完)'!X11+'19(續完)'!X14</f>
        <v>184</v>
      </c>
      <c r="Y26" s="6">
        <f>Y29+Y32+Y35+Y38+Y41+Y44+Y47+'19(續完)'!Y8+'19(續完)'!Y11+'19(續完)'!Y14</f>
        <v>74</v>
      </c>
      <c r="Z26" s="6">
        <f>Z29+Z32+Z35+Z38+Z41+Z44+Z47+'19(續完)'!Z8+'19(續完)'!Z11+'19(續完)'!Z14</f>
        <v>19</v>
      </c>
      <c r="AA26" s="6">
        <f>AA29+AA32+AA35+AA38+AA41+AA44+AA47+'19(續完)'!AA8+'19(續完)'!AA11+'19(續完)'!AA14</f>
        <v>2</v>
      </c>
      <c r="AB26" s="6">
        <f>AB29+AB32+AB35+AB38+AB41+AB44+AB47+'19(續完)'!AB8+'19(續完)'!AB11+'19(續完)'!AB14</f>
        <v>269</v>
      </c>
      <c r="AC26" s="6">
        <f>AC29+AC32+AC35+AC38+AC41+AC44+AC47+'19(續完)'!AC8+'19(續完)'!AC11+'19(續完)'!AC14</f>
        <v>68</v>
      </c>
      <c r="AD26" s="6">
        <f>AD29+AD32+AD35+AD38+AD41+AD44+AD47+'19(續完)'!AD8+'19(續完)'!AD11+'19(續完)'!AD14</f>
        <v>24</v>
      </c>
    </row>
    <row r="27" spans="1:30" s="59" customFormat="1" ht="13.5" customHeight="1">
      <c r="A27" s="540"/>
      <c r="B27" s="482" t="s">
        <v>198</v>
      </c>
      <c r="C27" s="112" t="s">
        <v>113</v>
      </c>
      <c r="D27" s="35">
        <v>510</v>
      </c>
      <c r="E27" s="229">
        <v>100</v>
      </c>
      <c r="F27" s="229">
        <v>498</v>
      </c>
      <c r="G27" s="232">
        <f t="shared" si="2"/>
        <v>97.6470588235294</v>
      </c>
      <c r="H27" s="36">
        <v>12</v>
      </c>
      <c r="I27" s="232">
        <f>H27/D27*100</f>
        <v>2.3529411764705883</v>
      </c>
      <c r="J27" s="36">
        <v>50</v>
      </c>
      <c r="K27" s="36"/>
      <c r="L27" s="36"/>
      <c r="M27" s="36"/>
      <c r="N27" s="36"/>
      <c r="O27" s="36"/>
      <c r="P27" s="36"/>
      <c r="Q27" s="36"/>
      <c r="R27" s="36"/>
      <c r="S27" s="36">
        <v>0</v>
      </c>
      <c r="T27" s="36">
        <v>0</v>
      </c>
      <c r="U27" s="36">
        <v>0</v>
      </c>
      <c r="V27" s="36">
        <v>18</v>
      </c>
      <c r="W27" s="36">
        <v>199</v>
      </c>
      <c r="X27" s="36">
        <v>200</v>
      </c>
      <c r="Y27" s="36">
        <v>77</v>
      </c>
      <c r="Z27" s="36">
        <v>16</v>
      </c>
      <c r="AA27" s="36">
        <v>1</v>
      </c>
      <c r="AB27" s="36">
        <v>398</v>
      </c>
      <c r="AC27" s="36">
        <v>88</v>
      </c>
      <c r="AD27" s="36">
        <v>23</v>
      </c>
    </row>
    <row r="28" spans="1:30" s="59" customFormat="1" ht="13.5" customHeight="1">
      <c r="A28" s="540"/>
      <c r="B28" s="483"/>
      <c r="C28" s="79" t="s">
        <v>34</v>
      </c>
      <c r="D28" s="16">
        <v>438</v>
      </c>
      <c r="E28" s="101">
        <v>100</v>
      </c>
      <c r="F28" s="101">
        <v>426</v>
      </c>
      <c r="G28" s="233">
        <f t="shared" si="2"/>
        <v>97.26027397260275</v>
      </c>
      <c r="H28" s="6">
        <v>12</v>
      </c>
      <c r="I28" s="233">
        <f>H28/D28*100</f>
        <v>2.73972602739726</v>
      </c>
      <c r="J28" s="6">
        <v>50</v>
      </c>
      <c r="K28" s="6"/>
      <c r="L28" s="6"/>
      <c r="M28" s="6"/>
      <c r="N28" s="6"/>
      <c r="O28" s="6"/>
      <c r="P28" s="6"/>
      <c r="Q28" s="6"/>
      <c r="R28" s="6"/>
      <c r="S28" s="6">
        <v>0</v>
      </c>
      <c r="T28" s="6">
        <v>0</v>
      </c>
      <c r="U28" s="6">
        <v>0</v>
      </c>
      <c r="V28" s="6">
        <v>14</v>
      </c>
      <c r="W28" s="6">
        <v>181</v>
      </c>
      <c r="X28" s="6">
        <v>161</v>
      </c>
      <c r="Y28" s="6">
        <v>67</v>
      </c>
      <c r="Z28" s="6">
        <v>15</v>
      </c>
      <c r="AA28" s="6">
        <v>1</v>
      </c>
      <c r="AB28" s="6">
        <v>339</v>
      </c>
      <c r="AC28" s="6">
        <v>76</v>
      </c>
      <c r="AD28" s="6">
        <v>22</v>
      </c>
    </row>
    <row r="29" spans="1:30" s="59" customFormat="1" ht="13.5" customHeight="1">
      <c r="A29" s="540"/>
      <c r="B29" s="484"/>
      <c r="C29" s="79" t="s">
        <v>35</v>
      </c>
      <c r="D29" s="16">
        <v>72</v>
      </c>
      <c r="E29" s="101">
        <v>100</v>
      </c>
      <c r="F29" s="101">
        <v>72</v>
      </c>
      <c r="G29" s="233">
        <f t="shared" si="2"/>
        <v>100</v>
      </c>
      <c r="H29" s="6">
        <v>0</v>
      </c>
      <c r="I29" s="30">
        <v>0</v>
      </c>
      <c r="J29" s="6">
        <v>51</v>
      </c>
      <c r="K29" s="6"/>
      <c r="L29" s="6"/>
      <c r="M29" s="6"/>
      <c r="N29" s="6"/>
      <c r="O29" s="6"/>
      <c r="P29" s="6"/>
      <c r="Q29" s="6"/>
      <c r="R29" s="6"/>
      <c r="S29" s="6">
        <v>0</v>
      </c>
      <c r="T29" s="6">
        <v>0</v>
      </c>
      <c r="U29" s="6">
        <v>0</v>
      </c>
      <c r="V29" s="6">
        <v>4</v>
      </c>
      <c r="W29" s="6">
        <v>18</v>
      </c>
      <c r="X29" s="6">
        <v>39</v>
      </c>
      <c r="Y29" s="6">
        <v>10</v>
      </c>
      <c r="Z29" s="6">
        <v>1</v>
      </c>
      <c r="AA29" s="6">
        <v>0</v>
      </c>
      <c r="AB29" s="6">
        <v>59</v>
      </c>
      <c r="AC29" s="6">
        <v>12</v>
      </c>
      <c r="AD29" s="6">
        <v>1</v>
      </c>
    </row>
    <row r="30" spans="1:30" s="59" customFormat="1" ht="13.5" customHeight="1">
      <c r="A30" s="540"/>
      <c r="B30" s="482" t="s">
        <v>199</v>
      </c>
      <c r="C30" s="112" t="s">
        <v>113</v>
      </c>
      <c r="D30" s="35">
        <v>151</v>
      </c>
      <c r="E30" s="229">
        <v>100</v>
      </c>
      <c r="F30" s="229">
        <v>148</v>
      </c>
      <c r="G30" s="232">
        <f t="shared" si="2"/>
        <v>98.01324503311258</v>
      </c>
      <c r="H30" s="36">
        <v>3</v>
      </c>
      <c r="I30" s="232">
        <f>H30/D30*100</f>
        <v>1.9867549668874174</v>
      </c>
      <c r="J30" s="36">
        <v>52</v>
      </c>
      <c r="K30" s="36"/>
      <c r="L30" s="36"/>
      <c r="M30" s="36"/>
      <c r="N30" s="36"/>
      <c r="O30" s="36"/>
      <c r="P30" s="36"/>
      <c r="Q30" s="36"/>
      <c r="R30" s="36"/>
      <c r="S30" s="36">
        <v>0</v>
      </c>
      <c r="T30" s="36">
        <v>0</v>
      </c>
      <c r="U30" s="36">
        <v>1</v>
      </c>
      <c r="V30" s="36">
        <v>0</v>
      </c>
      <c r="W30" s="36">
        <v>25</v>
      </c>
      <c r="X30" s="36">
        <v>79</v>
      </c>
      <c r="Y30" s="36">
        <v>40</v>
      </c>
      <c r="Z30" s="36">
        <v>6</v>
      </c>
      <c r="AA30" s="36">
        <v>0</v>
      </c>
      <c r="AB30" s="36">
        <v>38</v>
      </c>
      <c r="AC30" s="36">
        <v>66</v>
      </c>
      <c r="AD30" s="36">
        <v>47</v>
      </c>
    </row>
    <row r="31" spans="1:30" s="59" customFormat="1" ht="13.5" customHeight="1">
      <c r="A31" s="540"/>
      <c r="B31" s="483"/>
      <c r="C31" s="79" t="s">
        <v>34</v>
      </c>
      <c r="D31" s="16">
        <v>107</v>
      </c>
      <c r="E31" s="101">
        <v>100</v>
      </c>
      <c r="F31" s="101">
        <v>104</v>
      </c>
      <c r="G31" s="233">
        <f t="shared" si="2"/>
        <v>97.19626168224299</v>
      </c>
      <c r="H31" s="6">
        <v>3</v>
      </c>
      <c r="I31" s="233">
        <f>H31/D31*100</f>
        <v>2.803738317757009</v>
      </c>
      <c r="J31" s="6">
        <v>53</v>
      </c>
      <c r="K31" s="6"/>
      <c r="L31" s="6"/>
      <c r="M31" s="6"/>
      <c r="N31" s="6"/>
      <c r="O31" s="6"/>
      <c r="P31" s="6"/>
      <c r="Q31" s="6"/>
      <c r="R31" s="6"/>
      <c r="S31" s="6">
        <v>0</v>
      </c>
      <c r="T31" s="6">
        <v>0</v>
      </c>
      <c r="U31" s="6">
        <v>0</v>
      </c>
      <c r="V31" s="6">
        <v>0</v>
      </c>
      <c r="W31" s="6">
        <v>19</v>
      </c>
      <c r="X31" s="6">
        <v>49</v>
      </c>
      <c r="Y31" s="6">
        <v>33</v>
      </c>
      <c r="Z31" s="6">
        <v>6</v>
      </c>
      <c r="AA31" s="6">
        <v>0</v>
      </c>
      <c r="AB31" s="6">
        <v>25</v>
      </c>
      <c r="AC31" s="6">
        <v>49</v>
      </c>
      <c r="AD31" s="6">
        <v>33</v>
      </c>
    </row>
    <row r="32" spans="1:30" s="59" customFormat="1" ht="13.5" customHeight="1">
      <c r="A32" s="540"/>
      <c r="B32" s="484"/>
      <c r="C32" s="79" t="s">
        <v>35</v>
      </c>
      <c r="D32" s="16">
        <v>44</v>
      </c>
      <c r="E32" s="101">
        <v>100</v>
      </c>
      <c r="F32" s="101">
        <v>44</v>
      </c>
      <c r="G32" s="233">
        <f t="shared" si="2"/>
        <v>100</v>
      </c>
      <c r="H32" s="6">
        <v>0</v>
      </c>
      <c r="I32" s="30">
        <v>0</v>
      </c>
      <c r="J32" s="6">
        <v>51</v>
      </c>
      <c r="K32" s="6"/>
      <c r="L32" s="6"/>
      <c r="M32" s="6"/>
      <c r="N32" s="6"/>
      <c r="O32" s="6"/>
      <c r="P32" s="6"/>
      <c r="Q32" s="6"/>
      <c r="R32" s="6"/>
      <c r="S32" s="6">
        <v>0</v>
      </c>
      <c r="T32" s="6">
        <v>0</v>
      </c>
      <c r="U32" s="6">
        <v>1</v>
      </c>
      <c r="V32" s="6">
        <v>0</v>
      </c>
      <c r="W32" s="6">
        <v>6</v>
      </c>
      <c r="X32" s="6">
        <v>30</v>
      </c>
      <c r="Y32" s="6">
        <v>7</v>
      </c>
      <c r="Z32" s="6">
        <v>0</v>
      </c>
      <c r="AA32" s="6">
        <v>0</v>
      </c>
      <c r="AB32" s="6">
        <v>13</v>
      </c>
      <c r="AC32" s="6">
        <v>17</v>
      </c>
      <c r="AD32" s="6">
        <v>14</v>
      </c>
    </row>
    <row r="33" spans="1:30" ht="13.5" customHeight="1">
      <c r="A33" s="540"/>
      <c r="B33" s="482" t="s">
        <v>201</v>
      </c>
      <c r="C33" s="112" t="s">
        <v>113</v>
      </c>
      <c r="D33" s="35">
        <v>134</v>
      </c>
      <c r="E33" s="229">
        <v>100</v>
      </c>
      <c r="F33" s="229">
        <v>132</v>
      </c>
      <c r="G33" s="232">
        <f t="shared" si="2"/>
        <v>98.50746268656717</v>
      </c>
      <c r="H33" s="36">
        <v>2</v>
      </c>
      <c r="I33" s="232">
        <f>H33/D33*100</f>
        <v>1.4925373134328357</v>
      </c>
      <c r="J33" s="36">
        <v>54</v>
      </c>
      <c r="K33" s="36"/>
      <c r="L33" s="36"/>
      <c r="M33" s="36"/>
      <c r="N33" s="36"/>
      <c r="O33" s="36"/>
      <c r="P33" s="36"/>
      <c r="Q33" s="36"/>
      <c r="R33" s="36"/>
      <c r="S33" s="36">
        <v>0</v>
      </c>
      <c r="T33" s="36">
        <v>0</v>
      </c>
      <c r="U33" s="36">
        <v>0</v>
      </c>
      <c r="V33" s="36">
        <v>1</v>
      </c>
      <c r="W33" s="36">
        <v>14</v>
      </c>
      <c r="X33" s="36">
        <v>58</v>
      </c>
      <c r="Y33" s="36">
        <v>50</v>
      </c>
      <c r="Z33" s="36">
        <v>11</v>
      </c>
      <c r="AA33" s="36">
        <v>0</v>
      </c>
      <c r="AB33" s="36">
        <v>96</v>
      </c>
      <c r="AC33" s="36">
        <v>36</v>
      </c>
      <c r="AD33" s="36">
        <v>2</v>
      </c>
    </row>
    <row r="34" spans="1:30" ht="13.5" customHeight="1">
      <c r="A34" s="540"/>
      <c r="B34" s="483"/>
      <c r="C34" s="79" t="s">
        <v>34</v>
      </c>
      <c r="D34" s="42">
        <v>103</v>
      </c>
      <c r="E34" s="101">
        <v>100</v>
      </c>
      <c r="F34" s="101">
        <v>101</v>
      </c>
      <c r="G34" s="233">
        <f t="shared" si="2"/>
        <v>98.05825242718447</v>
      </c>
      <c r="H34" s="38">
        <v>2</v>
      </c>
      <c r="I34" s="233">
        <f>H34/D34*100</f>
        <v>1.9417475728155338</v>
      </c>
      <c r="J34" s="30">
        <v>54</v>
      </c>
      <c r="K34" s="38"/>
      <c r="L34" s="38"/>
      <c r="M34" s="38"/>
      <c r="N34" s="38"/>
      <c r="O34" s="38"/>
      <c r="P34" s="38"/>
      <c r="Q34" s="38"/>
      <c r="R34" s="38"/>
      <c r="S34" s="38">
        <v>0</v>
      </c>
      <c r="T34" s="38">
        <v>0</v>
      </c>
      <c r="U34" s="38">
        <v>0</v>
      </c>
      <c r="V34" s="38">
        <v>1</v>
      </c>
      <c r="W34" s="38">
        <v>13</v>
      </c>
      <c r="X34" s="38">
        <v>40</v>
      </c>
      <c r="Y34" s="38">
        <v>39</v>
      </c>
      <c r="Z34" s="38">
        <v>10</v>
      </c>
      <c r="AA34" s="38">
        <v>0</v>
      </c>
      <c r="AB34" s="38">
        <v>70</v>
      </c>
      <c r="AC34" s="38">
        <v>32</v>
      </c>
      <c r="AD34" s="38">
        <v>1</v>
      </c>
    </row>
    <row r="35" spans="1:30" ht="13.5" customHeight="1">
      <c r="A35" s="542" t="s">
        <v>426</v>
      </c>
      <c r="B35" s="484"/>
      <c r="C35" s="79" t="s">
        <v>35</v>
      </c>
      <c r="D35" s="42">
        <v>31</v>
      </c>
      <c r="E35" s="101">
        <v>100</v>
      </c>
      <c r="F35" s="101">
        <v>31</v>
      </c>
      <c r="G35" s="233">
        <f t="shared" si="2"/>
        <v>100</v>
      </c>
      <c r="H35" s="38">
        <v>0</v>
      </c>
      <c r="I35" s="30">
        <v>0</v>
      </c>
      <c r="J35" s="30">
        <v>54</v>
      </c>
      <c r="K35" s="38"/>
      <c r="L35" s="38"/>
      <c r="M35" s="38"/>
      <c r="N35" s="38"/>
      <c r="O35" s="38"/>
      <c r="P35" s="38"/>
      <c r="Q35" s="38"/>
      <c r="R35" s="38"/>
      <c r="S35" s="38">
        <v>0</v>
      </c>
      <c r="T35" s="38">
        <v>0</v>
      </c>
      <c r="U35" s="38">
        <v>0</v>
      </c>
      <c r="V35" s="38">
        <v>0</v>
      </c>
      <c r="W35" s="38">
        <v>1</v>
      </c>
      <c r="X35" s="38">
        <v>18</v>
      </c>
      <c r="Y35" s="38">
        <v>11</v>
      </c>
      <c r="Z35" s="38">
        <v>1</v>
      </c>
      <c r="AA35" s="38">
        <v>0</v>
      </c>
      <c r="AB35" s="38">
        <v>26</v>
      </c>
      <c r="AC35" s="38">
        <v>4</v>
      </c>
      <c r="AD35" s="38">
        <v>1</v>
      </c>
    </row>
    <row r="36" spans="1:30" ht="13.5" customHeight="1">
      <c r="A36" s="542"/>
      <c r="B36" s="482" t="s">
        <v>202</v>
      </c>
      <c r="C36" s="112" t="s">
        <v>113</v>
      </c>
      <c r="D36" s="36">
        <v>164</v>
      </c>
      <c r="E36" s="229">
        <v>100</v>
      </c>
      <c r="F36" s="229">
        <v>158</v>
      </c>
      <c r="G36" s="232">
        <f t="shared" si="2"/>
        <v>96.34146341463415</v>
      </c>
      <c r="H36" s="36">
        <v>6</v>
      </c>
      <c r="I36" s="232">
        <f>H36/D36*100</f>
        <v>3.6585365853658534</v>
      </c>
      <c r="J36" s="36">
        <v>54</v>
      </c>
      <c r="K36" s="36"/>
      <c r="L36" s="36"/>
      <c r="M36" s="36"/>
      <c r="N36" s="36"/>
      <c r="O36" s="36"/>
      <c r="P36" s="36"/>
      <c r="Q36" s="36"/>
      <c r="R36" s="36"/>
      <c r="S36" s="36">
        <v>0</v>
      </c>
      <c r="T36" s="36">
        <v>0</v>
      </c>
      <c r="U36" s="36">
        <v>0</v>
      </c>
      <c r="V36" s="36">
        <v>1</v>
      </c>
      <c r="W36" s="36">
        <v>13</v>
      </c>
      <c r="X36" s="36">
        <v>68</v>
      </c>
      <c r="Y36" s="36">
        <v>73</v>
      </c>
      <c r="Z36" s="36">
        <v>9</v>
      </c>
      <c r="AA36" s="36">
        <v>0</v>
      </c>
      <c r="AB36" s="36">
        <v>106</v>
      </c>
      <c r="AC36" s="36">
        <v>56</v>
      </c>
      <c r="AD36" s="36">
        <v>2</v>
      </c>
    </row>
    <row r="37" spans="1:30" ht="13.5" customHeight="1">
      <c r="A37" s="542"/>
      <c r="B37" s="483"/>
      <c r="C37" s="79" t="s">
        <v>34</v>
      </c>
      <c r="D37" s="30">
        <v>122</v>
      </c>
      <c r="E37" s="101">
        <v>100</v>
      </c>
      <c r="F37" s="101">
        <v>117</v>
      </c>
      <c r="G37" s="233">
        <f t="shared" si="2"/>
        <v>95.90163934426229</v>
      </c>
      <c r="H37" s="38">
        <v>5</v>
      </c>
      <c r="I37" s="233">
        <f aca="true" t="shared" si="3" ref="I37:I43">H37/D37*100</f>
        <v>4.098360655737705</v>
      </c>
      <c r="J37" s="30">
        <v>54</v>
      </c>
      <c r="K37" s="38"/>
      <c r="L37" s="38"/>
      <c r="M37" s="38"/>
      <c r="N37" s="38"/>
      <c r="O37" s="38"/>
      <c r="P37" s="38"/>
      <c r="Q37" s="38"/>
      <c r="R37" s="38"/>
      <c r="S37" s="38">
        <v>0</v>
      </c>
      <c r="T37" s="38">
        <v>0</v>
      </c>
      <c r="U37" s="38">
        <v>0</v>
      </c>
      <c r="V37" s="38">
        <v>1</v>
      </c>
      <c r="W37" s="38">
        <v>9</v>
      </c>
      <c r="X37" s="38">
        <v>49</v>
      </c>
      <c r="Y37" s="38">
        <v>55</v>
      </c>
      <c r="Z37" s="38">
        <v>8</v>
      </c>
      <c r="AA37" s="38">
        <v>0</v>
      </c>
      <c r="AB37" s="38">
        <v>69</v>
      </c>
      <c r="AC37" s="38">
        <v>51</v>
      </c>
      <c r="AD37" s="38">
        <v>2</v>
      </c>
    </row>
    <row r="38" spans="1:30" ht="13.5" customHeight="1">
      <c r="A38" s="542"/>
      <c r="B38" s="484"/>
      <c r="C38" s="79" t="s">
        <v>35</v>
      </c>
      <c r="D38" s="30">
        <v>42</v>
      </c>
      <c r="E38" s="101">
        <v>100</v>
      </c>
      <c r="F38" s="101">
        <v>41</v>
      </c>
      <c r="G38" s="233">
        <f t="shared" si="2"/>
        <v>97.61904761904762</v>
      </c>
      <c r="H38" s="38">
        <v>1</v>
      </c>
      <c r="I38" s="233">
        <f t="shared" si="3"/>
        <v>2.380952380952381</v>
      </c>
      <c r="J38" s="30">
        <v>53</v>
      </c>
      <c r="K38" s="38"/>
      <c r="L38" s="38"/>
      <c r="M38" s="38"/>
      <c r="N38" s="38"/>
      <c r="O38" s="38"/>
      <c r="P38" s="38"/>
      <c r="Q38" s="38"/>
      <c r="R38" s="38"/>
      <c r="S38" s="38">
        <v>0</v>
      </c>
      <c r="T38" s="38">
        <v>0</v>
      </c>
      <c r="U38" s="38">
        <v>0</v>
      </c>
      <c r="V38" s="38">
        <v>0</v>
      </c>
      <c r="W38" s="38">
        <v>4</v>
      </c>
      <c r="X38" s="38">
        <v>19</v>
      </c>
      <c r="Y38" s="38">
        <v>18</v>
      </c>
      <c r="Z38" s="38">
        <v>1</v>
      </c>
      <c r="AA38" s="38">
        <v>0</v>
      </c>
      <c r="AB38" s="38">
        <v>37</v>
      </c>
      <c r="AC38" s="38">
        <v>5</v>
      </c>
      <c r="AD38" s="38">
        <v>0</v>
      </c>
    </row>
    <row r="39" spans="1:30" ht="13.5" customHeight="1">
      <c r="A39" s="542"/>
      <c r="B39" s="482" t="s">
        <v>203</v>
      </c>
      <c r="C39" s="112" t="s">
        <v>113</v>
      </c>
      <c r="D39" s="36">
        <v>116</v>
      </c>
      <c r="E39" s="229">
        <v>100</v>
      </c>
      <c r="F39" s="229">
        <v>99</v>
      </c>
      <c r="G39" s="232">
        <f t="shared" si="2"/>
        <v>85.34482758620689</v>
      </c>
      <c r="H39" s="36">
        <v>17</v>
      </c>
      <c r="I39" s="232">
        <f t="shared" si="3"/>
        <v>14.655172413793101</v>
      </c>
      <c r="J39" s="36">
        <v>54</v>
      </c>
      <c r="K39" s="36"/>
      <c r="L39" s="36"/>
      <c r="M39" s="36"/>
      <c r="N39" s="36"/>
      <c r="O39" s="36"/>
      <c r="P39" s="36"/>
      <c r="Q39" s="36"/>
      <c r="R39" s="36"/>
      <c r="S39" s="36">
        <v>0</v>
      </c>
      <c r="T39" s="36">
        <v>0</v>
      </c>
      <c r="U39" s="36">
        <v>0</v>
      </c>
      <c r="V39" s="36">
        <v>1</v>
      </c>
      <c r="W39" s="36">
        <v>11</v>
      </c>
      <c r="X39" s="36">
        <v>52</v>
      </c>
      <c r="Y39" s="36">
        <v>39</v>
      </c>
      <c r="Z39" s="36">
        <v>13</v>
      </c>
      <c r="AA39" s="36">
        <v>1</v>
      </c>
      <c r="AB39" s="36">
        <v>16</v>
      </c>
      <c r="AC39" s="36">
        <v>35</v>
      </c>
      <c r="AD39" s="36">
        <v>64</v>
      </c>
    </row>
    <row r="40" spans="1:30" ht="13.5" customHeight="1">
      <c r="A40" s="542"/>
      <c r="B40" s="483"/>
      <c r="C40" s="79" t="s">
        <v>34</v>
      </c>
      <c r="D40" s="30">
        <v>92</v>
      </c>
      <c r="E40" s="101">
        <v>100</v>
      </c>
      <c r="F40" s="101">
        <v>77</v>
      </c>
      <c r="G40" s="233">
        <f t="shared" si="2"/>
        <v>83.69565217391305</v>
      </c>
      <c r="H40" s="30">
        <v>15</v>
      </c>
      <c r="I40" s="233">
        <f t="shared" si="3"/>
        <v>16.304347826086957</v>
      </c>
      <c r="J40" s="30">
        <v>54</v>
      </c>
      <c r="K40" s="30"/>
      <c r="L40" s="30"/>
      <c r="M40" s="30"/>
      <c r="N40" s="30"/>
      <c r="O40" s="30"/>
      <c r="P40" s="30"/>
      <c r="Q40" s="30"/>
      <c r="R40" s="30"/>
      <c r="S40" s="30">
        <v>0</v>
      </c>
      <c r="T40" s="30">
        <v>0</v>
      </c>
      <c r="U40" s="30">
        <v>0</v>
      </c>
      <c r="V40" s="30">
        <v>1</v>
      </c>
      <c r="W40" s="30">
        <v>4</v>
      </c>
      <c r="X40" s="30">
        <v>44</v>
      </c>
      <c r="Y40" s="30">
        <v>34</v>
      </c>
      <c r="Z40" s="30">
        <v>9</v>
      </c>
      <c r="AA40" s="30">
        <v>0</v>
      </c>
      <c r="AB40" s="30">
        <v>10</v>
      </c>
      <c r="AC40" s="30">
        <v>25</v>
      </c>
      <c r="AD40" s="30">
        <v>57</v>
      </c>
    </row>
    <row r="41" spans="1:30" ht="13.5" customHeight="1">
      <c r="A41" s="542"/>
      <c r="B41" s="484"/>
      <c r="C41" s="79" t="s">
        <v>35</v>
      </c>
      <c r="D41" s="30">
        <v>24</v>
      </c>
      <c r="E41" s="101">
        <v>100</v>
      </c>
      <c r="F41" s="101">
        <v>22</v>
      </c>
      <c r="G41" s="233">
        <f t="shared" si="2"/>
        <v>91.66666666666666</v>
      </c>
      <c r="H41" s="30">
        <v>2</v>
      </c>
      <c r="I41" s="233">
        <f t="shared" si="3"/>
        <v>8.333333333333332</v>
      </c>
      <c r="J41" s="30">
        <v>54</v>
      </c>
      <c r="K41" s="30"/>
      <c r="L41" s="30"/>
      <c r="M41" s="30"/>
      <c r="N41" s="30"/>
      <c r="O41" s="30"/>
      <c r="P41" s="30"/>
      <c r="Q41" s="30"/>
      <c r="R41" s="30"/>
      <c r="S41" s="30">
        <v>0</v>
      </c>
      <c r="T41" s="30">
        <v>0</v>
      </c>
      <c r="U41" s="30">
        <v>0</v>
      </c>
      <c r="V41" s="30">
        <v>0</v>
      </c>
      <c r="W41" s="30">
        <v>7</v>
      </c>
      <c r="X41" s="30">
        <v>8</v>
      </c>
      <c r="Y41" s="30">
        <v>5</v>
      </c>
      <c r="Z41" s="30">
        <v>4</v>
      </c>
      <c r="AA41" s="30">
        <v>1</v>
      </c>
      <c r="AB41" s="30">
        <v>6</v>
      </c>
      <c r="AC41" s="30">
        <v>10</v>
      </c>
      <c r="AD41" s="30">
        <v>7</v>
      </c>
    </row>
    <row r="42" spans="1:30" s="59" customFormat="1" ht="13.5" customHeight="1">
      <c r="A42" s="542"/>
      <c r="B42" s="482" t="s">
        <v>204</v>
      </c>
      <c r="C42" s="220" t="s">
        <v>113</v>
      </c>
      <c r="D42" s="35">
        <v>102</v>
      </c>
      <c r="E42" s="229">
        <v>100</v>
      </c>
      <c r="F42" s="36">
        <v>94</v>
      </c>
      <c r="G42" s="232">
        <f t="shared" si="2"/>
        <v>92.15686274509804</v>
      </c>
      <c r="H42" s="36">
        <v>8</v>
      </c>
      <c r="I42" s="232">
        <f t="shared" si="3"/>
        <v>7.8431372549019605</v>
      </c>
      <c r="J42" s="36">
        <v>53</v>
      </c>
      <c r="K42" s="36"/>
      <c r="L42" s="36"/>
      <c r="M42" s="36"/>
      <c r="N42" s="36"/>
      <c r="O42" s="36"/>
      <c r="P42" s="36"/>
      <c r="Q42" s="36"/>
      <c r="R42" s="36"/>
      <c r="S42" s="36">
        <v>0</v>
      </c>
      <c r="T42" s="36">
        <v>0</v>
      </c>
      <c r="U42" s="36">
        <v>0</v>
      </c>
      <c r="V42" s="36">
        <v>0</v>
      </c>
      <c r="W42" s="36">
        <v>11</v>
      </c>
      <c r="X42" s="36">
        <v>47</v>
      </c>
      <c r="Y42" s="36">
        <v>37</v>
      </c>
      <c r="Z42" s="36">
        <v>7</v>
      </c>
      <c r="AA42" s="36">
        <v>0</v>
      </c>
      <c r="AB42" s="36">
        <v>61</v>
      </c>
      <c r="AC42" s="36">
        <v>41</v>
      </c>
      <c r="AD42" s="36">
        <v>0</v>
      </c>
    </row>
    <row r="43" spans="1:30" s="59" customFormat="1" ht="13.5" customHeight="1">
      <c r="A43" s="601"/>
      <c r="B43" s="483"/>
      <c r="C43" s="79" t="s">
        <v>34</v>
      </c>
      <c r="D43" s="30">
        <v>73</v>
      </c>
      <c r="E43" s="101">
        <v>100</v>
      </c>
      <c r="F43" s="38">
        <v>65</v>
      </c>
      <c r="G43" s="233">
        <f t="shared" si="2"/>
        <v>89.04109589041096</v>
      </c>
      <c r="H43" s="30">
        <v>8</v>
      </c>
      <c r="I43" s="233">
        <f t="shared" si="3"/>
        <v>10.95890410958904</v>
      </c>
      <c r="J43" s="38">
        <v>54</v>
      </c>
      <c r="K43" s="38"/>
      <c r="L43" s="38"/>
      <c r="M43" s="38"/>
      <c r="N43" s="38"/>
      <c r="O43" s="38"/>
      <c r="P43" s="38"/>
      <c r="Q43" s="38"/>
      <c r="R43" s="38"/>
      <c r="S43" s="38">
        <v>0</v>
      </c>
      <c r="T43" s="38">
        <v>0</v>
      </c>
      <c r="U43" s="38">
        <v>0</v>
      </c>
      <c r="V43" s="38">
        <v>0</v>
      </c>
      <c r="W43" s="38">
        <v>3</v>
      </c>
      <c r="X43" s="38">
        <v>36</v>
      </c>
      <c r="Y43" s="38">
        <v>28</v>
      </c>
      <c r="Z43" s="38">
        <v>6</v>
      </c>
      <c r="AA43" s="38">
        <v>0</v>
      </c>
      <c r="AB43" s="38">
        <v>39</v>
      </c>
      <c r="AC43" s="38">
        <v>34</v>
      </c>
      <c r="AD43" s="38">
        <v>0</v>
      </c>
    </row>
    <row r="44" spans="1:30" s="59" customFormat="1" ht="13.5" customHeight="1">
      <c r="A44" s="542"/>
      <c r="B44" s="484"/>
      <c r="C44" s="79" t="s">
        <v>35</v>
      </c>
      <c r="D44" s="30">
        <v>29</v>
      </c>
      <c r="E44" s="101">
        <v>100</v>
      </c>
      <c r="F44" s="38">
        <v>29</v>
      </c>
      <c r="G44" s="233">
        <f t="shared" si="2"/>
        <v>100</v>
      </c>
      <c r="H44" s="30">
        <v>0</v>
      </c>
      <c r="I44" s="30">
        <v>0</v>
      </c>
      <c r="J44" s="38">
        <v>52</v>
      </c>
      <c r="K44" s="38"/>
      <c r="L44" s="38"/>
      <c r="M44" s="38"/>
      <c r="N44" s="38"/>
      <c r="O44" s="38"/>
      <c r="P44" s="38"/>
      <c r="Q44" s="38"/>
      <c r="R44" s="38"/>
      <c r="S44" s="38">
        <v>0</v>
      </c>
      <c r="T44" s="38">
        <v>0</v>
      </c>
      <c r="U44" s="38">
        <v>0</v>
      </c>
      <c r="V44" s="38">
        <v>0</v>
      </c>
      <c r="W44" s="38">
        <v>8</v>
      </c>
      <c r="X44" s="38">
        <v>11</v>
      </c>
      <c r="Y44" s="38">
        <v>9</v>
      </c>
      <c r="Z44" s="38">
        <v>1</v>
      </c>
      <c r="AA44" s="38">
        <v>0</v>
      </c>
      <c r="AB44" s="38">
        <v>22</v>
      </c>
      <c r="AC44" s="38">
        <v>7</v>
      </c>
      <c r="AD44" s="38">
        <v>0</v>
      </c>
    </row>
    <row r="45" spans="1:30" s="59" customFormat="1" ht="13.5" customHeight="1">
      <c r="A45" s="542"/>
      <c r="B45" s="526" t="s">
        <v>205</v>
      </c>
      <c r="C45" s="112" t="s">
        <v>113</v>
      </c>
      <c r="D45" s="35">
        <v>134</v>
      </c>
      <c r="E45" s="229">
        <v>100</v>
      </c>
      <c r="F45" s="36">
        <v>112</v>
      </c>
      <c r="G45" s="232">
        <f t="shared" si="2"/>
        <v>83.5820895522388</v>
      </c>
      <c r="H45" s="36">
        <v>22</v>
      </c>
      <c r="I45" s="232">
        <f>H45/D45*100</f>
        <v>16.417910447761194</v>
      </c>
      <c r="J45" s="36">
        <v>53</v>
      </c>
      <c r="K45" s="36"/>
      <c r="L45" s="36"/>
      <c r="M45" s="36"/>
      <c r="N45" s="36"/>
      <c r="O45" s="36"/>
      <c r="P45" s="36"/>
      <c r="Q45" s="36"/>
      <c r="R45" s="36"/>
      <c r="S45" s="36">
        <v>0</v>
      </c>
      <c r="T45" s="36">
        <v>0</v>
      </c>
      <c r="U45" s="36">
        <v>0</v>
      </c>
      <c r="V45" s="36">
        <v>0</v>
      </c>
      <c r="W45" s="36">
        <v>22</v>
      </c>
      <c r="X45" s="36">
        <v>52</v>
      </c>
      <c r="Y45" s="36">
        <v>50</v>
      </c>
      <c r="Z45" s="36">
        <v>10</v>
      </c>
      <c r="AA45" s="36">
        <v>1</v>
      </c>
      <c r="AB45" s="36">
        <v>80</v>
      </c>
      <c r="AC45" s="36">
        <v>49</v>
      </c>
      <c r="AD45" s="36">
        <v>4</v>
      </c>
    </row>
    <row r="46" spans="1:30" s="59" customFormat="1" ht="13.5" customHeight="1">
      <c r="A46" s="542"/>
      <c r="B46" s="526"/>
      <c r="C46" s="79" t="s">
        <v>34</v>
      </c>
      <c r="D46" s="42">
        <v>102</v>
      </c>
      <c r="E46" s="101">
        <v>100</v>
      </c>
      <c r="F46" s="6">
        <v>82</v>
      </c>
      <c r="G46" s="233">
        <f t="shared" si="2"/>
        <v>80.3921568627451</v>
      </c>
      <c r="H46" s="30">
        <v>20</v>
      </c>
      <c r="I46" s="233">
        <f>H46/D46*100</f>
        <v>19.607843137254903</v>
      </c>
      <c r="J46" s="30">
        <v>54</v>
      </c>
      <c r="K46" s="30"/>
      <c r="L46" s="30"/>
      <c r="M46" s="30"/>
      <c r="N46" s="30"/>
      <c r="O46" s="30"/>
      <c r="P46" s="30"/>
      <c r="Q46" s="30"/>
      <c r="R46" s="30"/>
      <c r="S46" s="30">
        <v>0</v>
      </c>
      <c r="T46" s="30">
        <v>0</v>
      </c>
      <c r="U46" s="30">
        <v>0</v>
      </c>
      <c r="V46" s="30">
        <v>0</v>
      </c>
      <c r="W46" s="30">
        <v>7</v>
      </c>
      <c r="X46" s="30">
        <v>41</v>
      </c>
      <c r="Y46" s="30">
        <v>46</v>
      </c>
      <c r="Z46" s="30">
        <v>8</v>
      </c>
      <c r="AA46" s="30">
        <v>0</v>
      </c>
      <c r="AB46" s="30">
        <v>53</v>
      </c>
      <c r="AC46" s="30">
        <v>46</v>
      </c>
      <c r="AD46" s="30">
        <v>3</v>
      </c>
    </row>
    <row r="47" spans="1:30" s="59" customFormat="1" ht="13.5" customHeight="1">
      <c r="A47" s="542"/>
      <c r="B47" s="526"/>
      <c r="C47" s="79" t="s">
        <v>35</v>
      </c>
      <c r="D47" s="42">
        <v>32</v>
      </c>
      <c r="E47" s="101">
        <v>100</v>
      </c>
      <c r="F47" s="6">
        <v>30</v>
      </c>
      <c r="G47" s="233">
        <f t="shared" si="2"/>
        <v>93.75</v>
      </c>
      <c r="H47" s="30">
        <v>2</v>
      </c>
      <c r="I47" s="233">
        <f>H47/D47*100</f>
        <v>6.25</v>
      </c>
      <c r="J47" s="30">
        <v>51</v>
      </c>
      <c r="K47" s="30"/>
      <c r="L47" s="30"/>
      <c r="M47" s="30"/>
      <c r="N47" s="30"/>
      <c r="O47" s="30"/>
      <c r="P47" s="30"/>
      <c r="Q47" s="30"/>
      <c r="R47" s="30"/>
      <c r="S47" s="30">
        <v>0</v>
      </c>
      <c r="T47" s="30">
        <v>0</v>
      </c>
      <c r="U47" s="30">
        <v>0</v>
      </c>
      <c r="V47" s="30">
        <v>0</v>
      </c>
      <c r="W47" s="30">
        <v>15</v>
      </c>
      <c r="X47" s="30">
        <v>11</v>
      </c>
      <c r="Y47" s="30">
        <v>4</v>
      </c>
      <c r="Z47" s="30">
        <v>2</v>
      </c>
      <c r="AA47" s="30">
        <v>1</v>
      </c>
      <c r="AB47" s="30">
        <v>27</v>
      </c>
      <c r="AC47" s="30">
        <v>3</v>
      </c>
      <c r="AD47" s="30">
        <v>1</v>
      </c>
    </row>
    <row r="59" spans="1:30" ht="15.75">
      <c r="A59" s="467" t="str">
        <f>"-"&amp;Sheet1!F13&amp;"-"</f>
        <v>-100-</v>
      </c>
      <c r="B59" s="467"/>
      <c r="C59" s="467"/>
      <c r="D59" s="467"/>
      <c r="E59" s="467"/>
      <c r="F59" s="467"/>
      <c r="G59" s="467"/>
      <c r="H59" s="467"/>
      <c r="I59" s="467"/>
      <c r="J59" s="467"/>
      <c r="K59" s="467"/>
      <c r="L59" s="467"/>
      <c r="M59" s="467"/>
      <c r="N59" s="467"/>
      <c r="O59" s="467"/>
      <c r="P59" s="467"/>
      <c r="Q59" s="467"/>
      <c r="R59" s="467"/>
      <c r="S59" s="467"/>
      <c r="T59" s="467"/>
      <c r="U59" s="467"/>
      <c r="V59" s="467" t="str">
        <f>"-"&amp;Sheet1!G13&amp;"-"</f>
        <v>-101-</v>
      </c>
      <c r="W59" s="467"/>
      <c r="X59" s="467"/>
      <c r="Y59" s="467"/>
      <c r="Z59" s="467"/>
      <c r="AA59" s="467"/>
      <c r="AB59" s="467"/>
      <c r="AC59" s="467"/>
      <c r="AD59" s="467"/>
    </row>
  </sheetData>
  <sheetProtection/>
  <mergeCells count="35">
    <mergeCell ref="A1:U1"/>
    <mergeCell ref="V1:AD1"/>
    <mergeCell ref="A2:S2"/>
    <mergeCell ref="V2:AB2"/>
    <mergeCell ref="S3:U4"/>
    <mergeCell ref="V3:Z4"/>
    <mergeCell ref="J3:J5"/>
    <mergeCell ref="K3:M3"/>
    <mergeCell ref="AA3:AD4"/>
    <mergeCell ref="D4:E4"/>
    <mergeCell ref="H4:I4"/>
    <mergeCell ref="N3:R3"/>
    <mergeCell ref="B42:B44"/>
    <mergeCell ref="B45:B47"/>
    <mergeCell ref="A3:C5"/>
    <mergeCell ref="A6:A12"/>
    <mergeCell ref="B6:B8"/>
    <mergeCell ref="B9:B11"/>
    <mergeCell ref="B12:B14"/>
    <mergeCell ref="D3:I3"/>
    <mergeCell ref="A59:U59"/>
    <mergeCell ref="V59:AD59"/>
    <mergeCell ref="B21:B23"/>
    <mergeCell ref="A24:A34"/>
    <mergeCell ref="B24:B26"/>
    <mergeCell ref="A35:A47"/>
    <mergeCell ref="A13:A23"/>
    <mergeCell ref="F4:G4"/>
    <mergeCell ref="B27:B29"/>
    <mergeCell ref="B30:B32"/>
    <mergeCell ref="B33:B35"/>
    <mergeCell ref="B36:B38"/>
    <mergeCell ref="B39:B41"/>
    <mergeCell ref="B15:B17"/>
    <mergeCell ref="B18:B20"/>
  </mergeCells>
  <printOptions/>
  <pageMargins left="0.7086614173228347" right="0.7086614173228347" top="0.7480314960629921" bottom="0.7480314960629921" header="0.31496062992125984" footer="0.31496062992125984"/>
  <pageSetup fitToWidth="2" horizontalDpi="600" verticalDpi="600" orientation="portrait" pageOrder="overThenDown" paperSize="8" scale="115" r:id="rId1"/>
  <colBreaks count="1" manualBreakCount="1">
    <brk id="21" max="65535" man="1"/>
  </colBreaks>
</worksheet>
</file>

<file path=xl/worksheets/sheet4.xml><?xml version="1.0" encoding="utf-8"?>
<worksheet xmlns="http://schemas.openxmlformats.org/spreadsheetml/2006/main" xmlns:r="http://schemas.openxmlformats.org/officeDocument/2006/relationships">
  <dimension ref="A1:L52"/>
  <sheetViews>
    <sheetView view="pageBreakPreview" zoomScale="60" zoomScalePageLayoutView="0" workbookViewId="0" topLeftCell="A1">
      <selection activeCell="A1" sqref="A1:K1"/>
    </sheetView>
  </sheetViews>
  <sheetFormatPr defaultColWidth="9.00390625" defaultRowHeight="16.5"/>
  <cols>
    <col min="1" max="1" width="2.125" style="24" customWidth="1"/>
    <col min="2" max="2" width="9.00390625" style="24" customWidth="1"/>
    <col min="3" max="4" width="3.50390625" style="24" customWidth="1"/>
    <col min="5" max="5" width="4.50390625" style="24" customWidth="1"/>
    <col min="6" max="6" width="11.625" style="23" customWidth="1"/>
    <col min="7" max="7" width="12.375" style="24" customWidth="1"/>
    <col min="8" max="8" width="9.75390625" style="46" customWidth="1"/>
    <col min="9" max="9" width="9.25390625" style="46" customWidth="1"/>
    <col min="10" max="10" width="10.25390625" style="46" customWidth="1"/>
    <col min="11" max="11" width="10.875" style="45" customWidth="1"/>
    <col min="12" max="16384" width="9.00390625" style="23" customWidth="1"/>
  </cols>
  <sheetData>
    <row r="1" spans="1:11" ht="22.5" customHeight="1">
      <c r="A1" s="382" t="s">
        <v>621</v>
      </c>
      <c r="B1" s="382"/>
      <c r="C1" s="382"/>
      <c r="D1" s="382"/>
      <c r="E1" s="382"/>
      <c r="F1" s="382"/>
      <c r="G1" s="382"/>
      <c r="H1" s="382"/>
      <c r="I1" s="382"/>
      <c r="J1" s="382"/>
      <c r="K1" s="382"/>
    </row>
    <row r="2" spans="1:11" ht="12" customHeight="1">
      <c r="A2" s="452" t="s">
        <v>622</v>
      </c>
      <c r="B2" s="383"/>
      <c r="C2" s="383"/>
      <c r="D2" s="383"/>
      <c r="E2" s="383"/>
      <c r="F2" s="383"/>
      <c r="G2" s="383"/>
      <c r="H2" s="383"/>
      <c r="I2" s="383"/>
      <c r="J2" s="383"/>
      <c r="K2" s="383"/>
    </row>
    <row r="3" spans="1:11" ht="12" customHeight="1">
      <c r="A3" s="429" t="s">
        <v>576</v>
      </c>
      <c r="B3" s="429"/>
      <c r="C3" s="429"/>
      <c r="D3" s="429"/>
      <c r="E3" s="429"/>
      <c r="F3" s="429"/>
      <c r="G3" s="429"/>
      <c r="H3" s="429"/>
      <c r="I3" s="429"/>
      <c r="J3" s="429"/>
      <c r="K3" s="429"/>
    </row>
    <row r="4" spans="1:11" ht="10.5" customHeight="1">
      <c r="A4" s="453">
        <v>2013</v>
      </c>
      <c r="B4" s="453"/>
      <c r="C4" s="453"/>
      <c r="D4" s="453"/>
      <c r="E4" s="453"/>
      <c r="F4" s="453"/>
      <c r="G4" s="453"/>
      <c r="H4" s="453"/>
      <c r="I4" s="453"/>
      <c r="J4" s="453"/>
      <c r="K4" s="453"/>
    </row>
    <row r="5" spans="1:11" s="26" customFormat="1" ht="16.5" customHeight="1">
      <c r="A5" s="439" t="s">
        <v>577</v>
      </c>
      <c r="B5" s="439"/>
      <c r="C5" s="439"/>
      <c r="D5" s="439"/>
      <c r="E5" s="439"/>
      <c r="F5" s="439"/>
      <c r="G5" s="440"/>
      <c r="H5" s="443" t="s">
        <v>578</v>
      </c>
      <c r="I5" s="443" t="s">
        <v>615</v>
      </c>
      <c r="J5" s="428" t="s">
        <v>616</v>
      </c>
      <c r="K5" s="393" t="s">
        <v>617</v>
      </c>
    </row>
    <row r="6" spans="1:11" s="27" customFormat="1" ht="24.75" customHeight="1">
      <c r="A6" s="441"/>
      <c r="B6" s="441"/>
      <c r="C6" s="441"/>
      <c r="D6" s="441"/>
      <c r="E6" s="441"/>
      <c r="F6" s="441"/>
      <c r="G6" s="442"/>
      <c r="H6" s="443"/>
      <c r="I6" s="443"/>
      <c r="J6" s="428"/>
      <c r="K6" s="460"/>
    </row>
    <row r="7" spans="1:11" s="26" customFormat="1" ht="14.25">
      <c r="A7" s="395" t="s">
        <v>618</v>
      </c>
      <c r="B7" s="395"/>
      <c r="C7" s="396"/>
      <c r="D7" s="396"/>
      <c r="E7" s="396"/>
      <c r="F7" s="397"/>
      <c r="G7" s="81" t="s">
        <v>619</v>
      </c>
      <c r="H7" s="91">
        <v>166734</v>
      </c>
      <c r="I7" s="91">
        <f aca="true" t="shared" si="0" ref="I7:J9">I10+I22+I31</f>
        <v>7156317</v>
      </c>
      <c r="J7" s="91">
        <f t="shared" si="0"/>
        <v>24205294</v>
      </c>
      <c r="K7" s="377">
        <f>J7/H7</f>
        <v>145.173114061919</v>
      </c>
    </row>
    <row r="8" spans="1:11" s="26" customFormat="1" ht="14.25">
      <c r="A8" s="398"/>
      <c r="B8" s="398"/>
      <c r="C8" s="398"/>
      <c r="D8" s="398"/>
      <c r="E8" s="398"/>
      <c r="F8" s="399"/>
      <c r="G8" s="82" t="s">
        <v>620</v>
      </c>
      <c r="H8" s="92">
        <v>97598</v>
      </c>
      <c r="I8" s="92">
        <f t="shared" si="0"/>
        <v>4527713</v>
      </c>
      <c r="J8" s="92">
        <f t="shared" si="0"/>
        <v>15536341</v>
      </c>
      <c r="K8" s="375">
        <f aca="true" t="shared" si="1" ref="K8:K33">J8/H8</f>
        <v>159.18708375171622</v>
      </c>
    </row>
    <row r="9" spans="1:11" s="26" customFormat="1" ht="14.25">
      <c r="A9" s="400"/>
      <c r="B9" s="400"/>
      <c r="C9" s="400"/>
      <c r="D9" s="400"/>
      <c r="E9" s="400"/>
      <c r="F9" s="401"/>
      <c r="G9" s="82" t="s">
        <v>65</v>
      </c>
      <c r="H9" s="117">
        <v>69136</v>
      </c>
      <c r="I9" s="92">
        <f t="shared" si="0"/>
        <v>2628604</v>
      </c>
      <c r="J9" s="92">
        <f t="shared" si="0"/>
        <v>8668953</v>
      </c>
      <c r="K9" s="375">
        <f t="shared" si="1"/>
        <v>125.38985477898635</v>
      </c>
    </row>
    <row r="10" spans="1:11" s="26" customFormat="1" ht="15" customHeight="1">
      <c r="A10" s="412" t="s">
        <v>211</v>
      </c>
      <c r="B10" s="447" t="s">
        <v>118</v>
      </c>
      <c r="C10" s="439"/>
      <c r="D10" s="439"/>
      <c r="E10" s="439"/>
      <c r="F10" s="440"/>
      <c r="G10" s="81" t="s">
        <v>63</v>
      </c>
      <c r="H10" s="117">
        <f>H19+'[1]差異計算'!N3</f>
        <v>166091</v>
      </c>
      <c r="I10" s="92">
        <f aca="true" t="shared" si="2" ref="I10:J12">I13+I16+I19</f>
        <v>5159284</v>
      </c>
      <c r="J10" s="92">
        <f t="shared" si="2"/>
        <v>18471779</v>
      </c>
      <c r="K10" s="375">
        <f t="shared" si="1"/>
        <v>111.21480995357966</v>
      </c>
    </row>
    <row r="11" spans="1:11" s="26" customFormat="1" ht="15" customHeight="1">
      <c r="A11" s="413"/>
      <c r="B11" s="448"/>
      <c r="C11" s="449"/>
      <c r="D11" s="449"/>
      <c r="E11" s="449"/>
      <c r="F11" s="450"/>
      <c r="G11" s="82" t="s">
        <v>64</v>
      </c>
      <c r="H11" s="117">
        <f>H20+'[1]差異計算'!N4</f>
        <v>97211</v>
      </c>
      <c r="I11" s="92">
        <f t="shared" si="2"/>
        <v>3294157</v>
      </c>
      <c r="J11" s="92">
        <f t="shared" si="2"/>
        <v>12030752</v>
      </c>
      <c r="K11" s="375">
        <f t="shared" si="1"/>
        <v>123.75916305767866</v>
      </c>
    </row>
    <row r="12" spans="1:11" s="26" customFormat="1" ht="15" customHeight="1">
      <c r="A12" s="413"/>
      <c r="B12" s="448"/>
      <c r="C12" s="449"/>
      <c r="D12" s="449"/>
      <c r="E12" s="449"/>
      <c r="F12" s="450"/>
      <c r="G12" s="82" t="s">
        <v>65</v>
      </c>
      <c r="H12" s="117">
        <f>H21+'[1]差異計算'!N5</f>
        <v>68880</v>
      </c>
      <c r="I12" s="92">
        <f t="shared" si="2"/>
        <v>1865127</v>
      </c>
      <c r="J12" s="92">
        <f t="shared" si="2"/>
        <v>6441027</v>
      </c>
      <c r="K12" s="375">
        <f t="shared" si="1"/>
        <v>93.5108449477352</v>
      </c>
    </row>
    <row r="13" spans="1:11" s="26" customFormat="1" ht="15" customHeight="1">
      <c r="A13" s="413"/>
      <c r="B13" s="451" t="s">
        <v>208</v>
      </c>
      <c r="C13" s="430" t="s">
        <v>177</v>
      </c>
      <c r="D13" s="431"/>
      <c r="E13" s="431"/>
      <c r="F13" s="432"/>
      <c r="G13" s="81" t="s">
        <v>113</v>
      </c>
      <c r="H13" s="117">
        <v>6922</v>
      </c>
      <c r="I13" s="92">
        <v>6922</v>
      </c>
      <c r="J13" s="92">
        <v>1764821</v>
      </c>
      <c r="K13" s="375">
        <f t="shared" si="1"/>
        <v>254.95824906096504</v>
      </c>
    </row>
    <row r="14" spans="1:11" s="26" customFormat="1" ht="15" customHeight="1">
      <c r="A14" s="413"/>
      <c r="B14" s="451"/>
      <c r="C14" s="433"/>
      <c r="D14" s="434"/>
      <c r="E14" s="434"/>
      <c r="F14" s="435"/>
      <c r="G14" s="82" t="s">
        <v>64</v>
      </c>
      <c r="H14" s="117">
        <v>3277</v>
      </c>
      <c r="I14" s="92">
        <v>3277</v>
      </c>
      <c r="J14" s="92">
        <v>933254</v>
      </c>
      <c r="K14" s="375">
        <f t="shared" si="1"/>
        <v>284.7891364052487</v>
      </c>
    </row>
    <row r="15" spans="1:11" s="26" customFormat="1" ht="15" customHeight="1">
      <c r="A15" s="413"/>
      <c r="B15" s="451"/>
      <c r="C15" s="436"/>
      <c r="D15" s="437"/>
      <c r="E15" s="437"/>
      <c r="F15" s="438"/>
      <c r="G15" s="82" t="s">
        <v>65</v>
      </c>
      <c r="H15" s="117">
        <v>3645</v>
      </c>
      <c r="I15" s="92">
        <v>3645</v>
      </c>
      <c r="J15" s="92">
        <v>831567</v>
      </c>
      <c r="K15" s="375">
        <f t="shared" si="1"/>
        <v>228.13909465020575</v>
      </c>
    </row>
    <row r="16" spans="1:11" s="26" customFormat="1" ht="15" customHeight="1">
      <c r="A16" s="445" t="s">
        <v>174</v>
      </c>
      <c r="B16" s="451" t="s">
        <v>17</v>
      </c>
      <c r="C16" s="384" t="s">
        <v>124</v>
      </c>
      <c r="D16" s="385"/>
      <c r="E16" s="385"/>
      <c r="F16" s="386"/>
      <c r="G16" s="81" t="s">
        <v>113</v>
      </c>
      <c r="H16" s="117">
        <v>1365</v>
      </c>
      <c r="I16" s="92">
        <v>1365</v>
      </c>
      <c r="J16" s="92">
        <v>163667</v>
      </c>
      <c r="K16" s="375">
        <f t="shared" si="1"/>
        <v>119.9025641025641</v>
      </c>
    </row>
    <row r="17" spans="1:11" s="26" customFormat="1" ht="15" customHeight="1">
      <c r="A17" s="445"/>
      <c r="B17" s="451"/>
      <c r="C17" s="387"/>
      <c r="D17" s="388"/>
      <c r="E17" s="388"/>
      <c r="F17" s="389"/>
      <c r="G17" s="82" t="s">
        <v>64</v>
      </c>
      <c r="H17" s="117">
        <v>816</v>
      </c>
      <c r="I17" s="92">
        <v>816</v>
      </c>
      <c r="J17" s="92">
        <v>97857</v>
      </c>
      <c r="K17" s="375">
        <f t="shared" si="1"/>
        <v>119.92279411764706</v>
      </c>
    </row>
    <row r="18" spans="1:11" s="26" customFormat="1" ht="15" customHeight="1">
      <c r="A18" s="445"/>
      <c r="B18" s="451"/>
      <c r="C18" s="390"/>
      <c r="D18" s="391"/>
      <c r="E18" s="391"/>
      <c r="F18" s="392"/>
      <c r="G18" s="82" t="s">
        <v>65</v>
      </c>
      <c r="H18" s="117">
        <v>549</v>
      </c>
      <c r="I18" s="92">
        <v>549</v>
      </c>
      <c r="J18" s="92">
        <v>65810</v>
      </c>
      <c r="K18" s="375">
        <f t="shared" si="1"/>
        <v>119.87249544626594</v>
      </c>
    </row>
    <row r="19" spans="1:11" s="26" customFormat="1" ht="15" customHeight="1">
      <c r="A19" s="445"/>
      <c r="B19" s="418" t="s">
        <v>241</v>
      </c>
      <c r="C19" s="419"/>
      <c r="D19" s="419"/>
      <c r="E19" s="419"/>
      <c r="F19" s="420"/>
      <c r="G19" s="115" t="s">
        <v>120</v>
      </c>
      <c r="H19" s="117">
        <v>166057</v>
      </c>
      <c r="I19" s="92">
        <v>5150997</v>
      </c>
      <c r="J19" s="92">
        <v>16543291</v>
      </c>
      <c r="K19" s="375">
        <f t="shared" si="1"/>
        <v>99.6241712183166</v>
      </c>
    </row>
    <row r="20" spans="1:11" s="26" customFormat="1" ht="15" customHeight="1">
      <c r="A20" s="445"/>
      <c r="B20" s="421"/>
      <c r="C20" s="422"/>
      <c r="D20" s="422"/>
      <c r="E20" s="422"/>
      <c r="F20" s="423"/>
      <c r="G20" s="82" t="s">
        <v>64</v>
      </c>
      <c r="H20" s="117">
        <v>97201</v>
      </c>
      <c r="I20" s="92">
        <v>3290064</v>
      </c>
      <c r="J20" s="92">
        <v>10999641</v>
      </c>
      <c r="K20" s="375">
        <f t="shared" si="1"/>
        <v>113.16386662688656</v>
      </c>
    </row>
    <row r="21" spans="1:11" s="26" customFormat="1" ht="15" customHeight="1">
      <c r="A21" s="446"/>
      <c r="B21" s="424"/>
      <c r="C21" s="425"/>
      <c r="D21" s="425"/>
      <c r="E21" s="425"/>
      <c r="F21" s="426"/>
      <c r="G21" s="82" t="s">
        <v>65</v>
      </c>
      <c r="H21" s="117">
        <v>68856</v>
      </c>
      <c r="I21" s="92">
        <v>1860933</v>
      </c>
      <c r="J21" s="92">
        <v>5543650</v>
      </c>
      <c r="K21" s="375">
        <f t="shared" si="1"/>
        <v>80.5107761124666</v>
      </c>
    </row>
    <row r="22" spans="1:11" s="26" customFormat="1" ht="15" customHeight="1">
      <c r="A22" s="404" t="s">
        <v>209</v>
      </c>
      <c r="B22" s="405"/>
      <c r="C22" s="384" t="s">
        <v>119</v>
      </c>
      <c r="D22" s="385"/>
      <c r="E22" s="385"/>
      <c r="F22" s="386"/>
      <c r="G22" s="81" t="s">
        <v>63</v>
      </c>
      <c r="H22" s="117">
        <v>3957</v>
      </c>
      <c r="I22" s="92">
        <v>11186</v>
      </c>
      <c r="J22" s="92">
        <v>799417</v>
      </c>
      <c r="K22" s="375">
        <f t="shared" si="1"/>
        <v>202.02602982057115</v>
      </c>
    </row>
    <row r="23" spans="1:11" s="26" customFormat="1" ht="15" customHeight="1">
      <c r="A23" s="406"/>
      <c r="B23" s="407"/>
      <c r="C23" s="387"/>
      <c r="D23" s="388"/>
      <c r="E23" s="388"/>
      <c r="F23" s="389"/>
      <c r="G23" s="82" t="s">
        <v>64</v>
      </c>
      <c r="H23" s="117">
        <v>1808</v>
      </c>
      <c r="I23" s="92">
        <v>5410</v>
      </c>
      <c r="J23" s="92">
        <v>423219</v>
      </c>
      <c r="K23" s="375">
        <f t="shared" si="1"/>
        <v>234.08130530973452</v>
      </c>
    </row>
    <row r="24" spans="1:11" s="26" customFormat="1" ht="15" customHeight="1">
      <c r="A24" s="406"/>
      <c r="B24" s="407"/>
      <c r="C24" s="390"/>
      <c r="D24" s="391"/>
      <c r="E24" s="391"/>
      <c r="F24" s="392"/>
      <c r="G24" s="82" t="s">
        <v>65</v>
      </c>
      <c r="H24" s="117">
        <v>2149</v>
      </c>
      <c r="I24" s="92">
        <v>5776</v>
      </c>
      <c r="J24" s="92">
        <v>376198</v>
      </c>
      <c r="K24" s="375">
        <f t="shared" si="1"/>
        <v>175.05723592368543</v>
      </c>
    </row>
    <row r="25" spans="1:11" s="28" customFormat="1" ht="15" customHeight="1">
      <c r="A25" s="406"/>
      <c r="B25" s="407"/>
      <c r="C25" s="384" t="s">
        <v>167</v>
      </c>
      <c r="D25" s="385"/>
      <c r="E25" s="385"/>
      <c r="F25" s="386"/>
      <c r="G25" s="81" t="s">
        <v>113</v>
      </c>
      <c r="H25" s="117">
        <v>3933</v>
      </c>
      <c r="I25" s="92">
        <v>11155</v>
      </c>
      <c r="J25" s="92">
        <v>781645</v>
      </c>
      <c r="K25" s="375">
        <f t="shared" si="1"/>
        <v>198.74014747012458</v>
      </c>
    </row>
    <row r="26" spans="1:11" s="28" customFormat="1" ht="15" customHeight="1">
      <c r="A26" s="406"/>
      <c r="B26" s="407"/>
      <c r="C26" s="387"/>
      <c r="D26" s="388"/>
      <c r="E26" s="388"/>
      <c r="F26" s="389"/>
      <c r="G26" s="82" t="s">
        <v>64</v>
      </c>
      <c r="H26" s="117">
        <v>1796</v>
      </c>
      <c r="I26" s="92">
        <v>5392</v>
      </c>
      <c r="J26" s="92">
        <v>411783</v>
      </c>
      <c r="K26" s="375">
        <f t="shared" si="1"/>
        <v>229.27783964365256</v>
      </c>
    </row>
    <row r="27" spans="1:11" s="28" customFormat="1" ht="15" customHeight="1">
      <c r="A27" s="406"/>
      <c r="B27" s="407"/>
      <c r="C27" s="390"/>
      <c r="D27" s="391"/>
      <c r="E27" s="391"/>
      <c r="F27" s="392"/>
      <c r="G27" s="82" t="s">
        <v>65</v>
      </c>
      <c r="H27" s="117">
        <v>2137</v>
      </c>
      <c r="I27" s="92">
        <v>5763</v>
      </c>
      <c r="J27" s="92">
        <v>369862</v>
      </c>
      <c r="K27" s="375">
        <f t="shared" si="1"/>
        <v>173.07533926064576</v>
      </c>
    </row>
    <row r="28" spans="1:11" s="26" customFormat="1" ht="15" customHeight="1">
      <c r="A28" s="406"/>
      <c r="B28" s="407"/>
      <c r="C28" s="384" t="s">
        <v>168</v>
      </c>
      <c r="D28" s="385"/>
      <c r="E28" s="385"/>
      <c r="F28" s="386"/>
      <c r="G28" s="81" t="s">
        <v>113</v>
      </c>
      <c r="H28" s="117">
        <v>24</v>
      </c>
      <c r="I28" s="92">
        <v>31</v>
      </c>
      <c r="J28" s="92">
        <v>17772</v>
      </c>
      <c r="K28" s="375">
        <f t="shared" si="1"/>
        <v>740.5</v>
      </c>
    </row>
    <row r="29" spans="1:11" s="26" customFormat="1" ht="15" customHeight="1">
      <c r="A29" s="406"/>
      <c r="B29" s="407"/>
      <c r="C29" s="387"/>
      <c r="D29" s="388"/>
      <c r="E29" s="388"/>
      <c r="F29" s="389"/>
      <c r="G29" s="82" t="s">
        <v>64</v>
      </c>
      <c r="H29" s="117">
        <v>12</v>
      </c>
      <c r="I29" s="92">
        <v>18</v>
      </c>
      <c r="J29" s="92">
        <v>11436</v>
      </c>
      <c r="K29" s="375">
        <f t="shared" si="1"/>
        <v>953</v>
      </c>
    </row>
    <row r="30" spans="1:11" s="26" customFormat="1" ht="15" customHeight="1">
      <c r="A30" s="408"/>
      <c r="B30" s="409"/>
      <c r="C30" s="390"/>
      <c r="D30" s="391"/>
      <c r="E30" s="391"/>
      <c r="F30" s="392"/>
      <c r="G30" s="82" t="s">
        <v>65</v>
      </c>
      <c r="H30" s="117">
        <v>12</v>
      </c>
      <c r="I30" s="92">
        <v>13</v>
      </c>
      <c r="J30" s="92">
        <v>6336</v>
      </c>
      <c r="K30" s="375">
        <f t="shared" si="1"/>
        <v>528</v>
      </c>
    </row>
    <row r="31" spans="1:11" s="47" customFormat="1" ht="15" customHeight="1">
      <c r="A31" s="385" t="s">
        <v>180</v>
      </c>
      <c r="B31" s="385"/>
      <c r="C31" s="385"/>
      <c r="D31" s="385"/>
      <c r="E31" s="385"/>
      <c r="F31" s="386"/>
      <c r="G31" s="81" t="s">
        <v>63</v>
      </c>
      <c r="H31" s="117">
        <v>154183</v>
      </c>
      <c r="I31" s="92">
        <v>1985847</v>
      </c>
      <c r="J31" s="92">
        <v>4934098</v>
      </c>
      <c r="K31" s="375">
        <f t="shared" si="1"/>
        <v>32.001569563440846</v>
      </c>
    </row>
    <row r="32" spans="1:11" s="47" customFormat="1" ht="15" customHeight="1">
      <c r="A32" s="388"/>
      <c r="B32" s="388"/>
      <c r="C32" s="388"/>
      <c r="D32" s="388"/>
      <c r="E32" s="388"/>
      <c r="F32" s="389"/>
      <c r="G32" s="82" t="s">
        <v>64</v>
      </c>
      <c r="H32" s="117">
        <v>89290</v>
      </c>
      <c r="I32" s="92">
        <v>1228146</v>
      </c>
      <c r="J32" s="92">
        <v>3082370</v>
      </c>
      <c r="K32" s="375">
        <f t="shared" si="1"/>
        <v>34.52088699742412</v>
      </c>
    </row>
    <row r="33" spans="1:11" s="47" customFormat="1" ht="15" customHeight="1">
      <c r="A33" s="391"/>
      <c r="B33" s="391"/>
      <c r="C33" s="391"/>
      <c r="D33" s="391"/>
      <c r="E33" s="391"/>
      <c r="F33" s="392"/>
      <c r="G33" s="82" t="s">
        <v>65</v>
      </c>
      <c r="H33" s="93">
        <v>64893</v>
      </c>
      <c r="I33" s="93">
        <v>757701</v>
      </c>
      <c r="J33" s="93">
        <v>1851728</v>
      </c>
      <c r="K33" s="378">
        <f t="shared" si="1"/>
        <v>28.535096235341253</v>
      </c>
    </row>
    <row r="34" spans="1:12" s="47" customFormat="1" ht="16.5" customHeight="1">
      <c r="A34" s="458" t="s">
        <v>623</v>
      </c>
      <c r="B34" s="459"/>
      <c r="C34" s="459"/>
      <c r="D34" s="459"/>
      <c r="E34" s="459"/>
      <c r="F34" s="459"/>
      <c r="G34" s="459"/>
      <c r="H34" s="459"/>
      <c r="I34" s="459"/>
      <c r="J34" s="459"/>
      <c r="K34" s="459"/>
      <c r="L34" s="139"/>
    </row>
    <row r="35" spans="1:11" s="138" customFormat="1" ht="12.75" customHeight="1">
      <c r="A35" s="456" t="s">
        <v>624</v>
      </c>
      <c r="B35" s="457"/>
      <c r="C35" s="457"/>
      <c r="D35" s="457"/>
      <c r="E35" s="457"/>
      <c r="F35" s="457"/>
      <c r="G35" s="457"/>
      <c r="H35" s="457"/>
      <c r="I35" s="457"/>
      <c r="J35" s="457"/>
      <c r="K35" s="457"/>
    </row>
    <row r="36" spans="1:11" s="138" customFormat="1" ht="12.75" customHeight="1">
      <c r="A36" s="379"/>
      <c r="B36" s="380"/>
      <c r="C36" s="380"/>
      <c r="D36" s="380"/>
      <c r="E36" s="380"/>
      <c r="F36" s="380"/>
      <c r="G36" s="380"/>
      <c r="H36" s="380"/>
      <c r="I36" s="380"/>
      <c r="J36" s="380"/>
      <c r="K36" s="380"/>
    </row>
    <row r="37" spans="1:11" s="138" customFormat="1" ht="12.75" customHeight="1">
      <c r="A37" s="379"/>
      <c r="B37" s="380"/>
      <c r="C37" s="380"/>
      <c r="D37" s="380"/>
      <c r="E37" s="380"/>
      <c r="F37" s="380"/>
      <c r="G37" s="380"/>
      <c r="H37" s="380"/>
      <c r="I37" s="380"/>
      <c r="J37" s="380"/>
      <c r="K37" s="380"/>
    </row>
    <row r="38" spans="1:11" s="138" customFormat="1" ht="12.75" customHeight="1">
      <c r="A38" s="379"/>
      <c r="B38" s="380"/>
      <c r="C38" s="380"/>
      <c r="D38" s="380"/>
      <c r="E38" s="380"/>
      <c r="F38" s="380"/>
      <c r="G38" s="380"/>
      <c r="H38" s="380"/>
      <c r="I38" s="380"/>
      <c r="J38" s="380"/>
      <c r="K38" s="380"/>
    </row>
    <row r="39" spans="1:11" s="138" customFormat="1" ht="12.75" customHeight="1">
      <c r="A39" s="379"/>
      <c r="B39" s="380"/>
      <c r="C39" s="380"/>
      <c r="D39" s="380"/>
      <c r="E39" s="380"/>
      <c r="F39" s="380"/>
      <c r="G39" s="380"/>
      <c r="H39" s="380"/>
      <c r="I39" s="380"/>
      <c r="J39" s="380"/>
      <c r="K39" s="380"/>
    </row>
    <row r="40" spans="1:11" s="138" customFormat="1" ht="12.75" customHeight="1">
      <c r="A40" s="379"/>
      <c r="B40" s="380"/>
      <c r="C40" s="380"/>
      <c r="D40" s="380"/>
      <c r="E40" s="380"/>
      <c r="F40" s="380"/>
      <c r="G40" s="380"/>
      <c r="H40" s="380"/>
      <c r="I40" s="380"/>
      <c r="J40" s="380"/>
      <c r="K40" s="380"/>
    </row>
    <row r="41" spans="1:11" s="138" customFormat="1" ht="12.75" customHeight="1">
      <c r="A41" s="379"/>
      <c r="B41" s="380"/>
      <c r="C41" s="380"/>
      <c r="D41" s="380"/>
      <c r="E41" s="380"/>
      <c r="F41" s="380"/>
      <c r="G41" s="380"/>
      <c r="H41" s="380"/>
      <c r="I41" s="380"/>
      <c r="J41" s="380"/>
      <c r="K41" s="380"/>
    </row>
    <row r="42" spans="1:11" s="138" customFormat="1" ht="12.75" customHeight="1">
      <c r="A42" s="379"/>
      <c r="B42" s="380"/>
      <c r="C42" s="380"/>
      <c r="D42" s="380"/>
      <c r="E42" s="380"/>
      <c r="F42" s="380"/>
      <c r="G42" s="380"/>
      <c r="H42" s="380"/>
      <c r="I42" s="380"/>
      <c r="J42" s="380"/>
      <c r="K42" s="380"/>
    </row>
    <row r="43" spans="1:11" s="138" customFormat="1" ht="12.75" customHeight="1">
      <c r="A43" s="379"/>
      <c r="B43" s="380"/>
      <c r="C43" s="380"/>
      <c r="D43" s="380"/>
      <c r="E43" s="380"/>
      <c r="F43" s="380"/>
      <c r="G43" s="380"/>
      <c r="H43" s="380"/>
      <c r="I43" s="380"/>
      <c r="J43" s="380"/>
      <c r="K43" s="380"/>
    </row>
    <row r="44" spans="1:11" s="138" customFormat="1" ht="12.75" customHeight="1">
      <c r="A44" s="379"/>
      <c r="B44" s="380"/>
      <c r="C44" s="380"/>
      <c r="D44" s="380"/>
      <c r="E44" s="380"/>
      <c r="F44" s="380"/>
      <c r="G44" s="380"/>
      <c r="H44" s="380"/>
      <c r="I44" s="380"/>
      <c r="J44" s="380"/>
      <c r="K44" s="380"/>
    </row>
    <row r="45" spans="1:11" s="138" customFormat="1" ht="12.75" customHeight="1">
      <c r="A45" s="379"/>
      <c r="B45" s="380"/>
      <c r="C45" s="380"/>
      <c r="D45" s="380"/>
      <c r="E45" s="380"/>
      <c r="F45" s="380"/>
      <c r="G45" s="380"/>
      <c r="H45" s="380"/>
      <c r="I45" s="380"/>
      <c r="J45" s="380"/>
      <c r="K45" s="380"/>
    </row>
    <row r="46" spans="1:11" s="138" customFormat="1" ht="12.75" customHeight="1">
      <c r="A46" s="379"/>
      <c r="B46" s="380"/>
      <c r="C46" s="380"/>
      <c r="D46" s="380"/>
      <c r="E46" s="380"/>
      <c r="F46" s="380"/>
      <c r="G46" s="380"/>
      <c r="H46" s="380"/>
      <c r="I46" s="380"/>
      <c r="J46" s="380"/>
      <c r="K46" s="380"/>
    </row>
    <row r="47" spans="1:11" s="138" customFormat="1" ht="12.75" customHeight="1">
      <c r="A47" s="379"/>
      <c r="B47" s="380"/>
      <c r="C47" s="380"/>
      <c r="D47" s="380"/>
      <c r="E47" s="380"/>
      <c r="F47" s="380"/>
      <c r="G47" s="380"/>
      <c r="H47" s="380"/>
      <c r="I47" s="380"/>
      <c r="J47" s="380"/>
      <c r="K47" s="380"/>
    </row>
    <row r="48" spans="1:11" s="138" customFormat="1" ht="12.75" customHeight="1">
      <c r="A48" s="379"/>
      <c r="B48" s="380"/>
      <c r="C48" s="380"/>
      <c r="D48" s="380"/>
      <c r="E48" s="380"/>
      <c r="F48" s="380"/>
      <c r="G48" s="380"/>
      <c r="H48" s="380"/>
      <c r="I48" s="380"/>
      <c r="J48" s="380"/>
      <c r="K48" s="380"/>
    </row>
    <row r="49" spans="1:11" s="138" customFormat="1" ht="12.75" customHeight="1">
      <c r="A49" s="379"/>
      <c r="B49" s="380"/>
      <c r="C49" s="380"/>
      <c r="D49" s="380"/>
      <c r="E49" s="380"/>
      <c r="F49" s="380"/>
      <c r="G49" s="380"/>
      <c r="H49" s="380"/>
      <c r="I49" s="380"/>
      <c r="J49" s="380"/>
      <c r="K49" s="380"/>
    </row>
    <row r="50" spans="1:11" s="138" customFormat="1" ht="12.75" customHeight="1">
      <c r="A50" s="379"/>
      <c r="B50" s="380"/>
      <c r="C50" s="380"/>
      <c r="D50" s="380"/>
      <c r="E50" s="380"/>
      <c r="F50" s="380"/>
      <c r="G50" s="380"/>
      <c r="H50" s="380"/>
      <c r="I50" s="380"/>
      <c r="J50" s="380"/>
      <c r="K50" s="380"/>
    </row>
    <row r="51" spans="1:11" s="138" customFormat="1" ht="12.75" customHeight="1">
      <c r="A51" s="379"/>
      <c r="B51" s="380"/>
      <c r="C51" s="380"/>
      <c r="D51" s="380"/>
      <c r="E51" s="380"/>
      <c r="F51" s="380"/>
      <c r="G51" s="380"/>
      <c r="H51" s="380"/>
      <c r="I51" s="380"/>
      <c r="J51" s="380"/>
      <c r="K51" s="380"/>
    </row>
    <row r="52" spans="1:11" ht="16.5">
      <c r="A52" s="382" t="str">
        <f>"-"&amp;Sheet1!B3&amp;"-"</f>
        <v>-48-</v>
      </c>
      <c r="B52" s="382"/>
      <c r="C52" s="382"/>
      <c r="D52" s="382"/>
      <c r="E52" s="382"/>
      <c r="F52" s="382"/>
      <c r="G52" s="382"/>
      <c r="H52" s="382"/>
      <c r="I52" s="382"/>
      <c r="J52" s="382"/>
      <c r="K52" s="382"/>
    </row>
  </sheetData>
  <sheetProtection/>
  <mergeCells count="26">
    <mergeCell ref="A35:K35"/>
    <mergeCell ref="A22:B30"/>
    <mergeCell ref="C22:F24"/>
    <mergeCell ref="C25:F27"/>
    <mergeCell ref="C28:F30"/>
    <mergeCell ref="A31:F33"/>
    <mergeCell ref="A34:K34"/>
    <mergeCell ref="A7:F9"/>
    <mergeCell ref="A10:A15"/>
    <mergeCell ref="B10:F12"/>
    <mergeCell ref="B13:B15"/>
    <mergeCell ref="C13:F15"/>
    <mergeCell ref="A16:A21"/>
    <mergeCell ref="B16:B18"/>
    <mergeCell ref="C16:F18"/>
    <mergeCell ref="B19:F21"/>
    <mergeCell ref="A52:K52"/>
    <mergeCell ref="A1:K1"/>
    <mergeCell ref="A2:K2"/>
    <mergeCell ref="A3:K3"/>
    <mergeCell ref="A4:K4"/>
    <mergeCell ref="A5:G6"/>
    <mergeCell ref="H5:H6"/>
    <mergeCell ref="I5:I6"/>
    <mergeCell ref="J5:J6"/>
    <mergeCell ref="K5:K6"/>
  </mergeCells>
  <printOptions/>
  <pageMargins left="0.7874015748031497" right="0.7874015748031497" top="0.9448818897637796" bottom="0.3937007874015748" header="0.7874015748031497" footer="0.7086614173228347"/>
  <pageSetup horizontalDpi="600" verticalDpi="600" orientation="portrait" paperSize="9" scale="98" r:id="rId1"/>
</worksheet>
</file>

<file path=xl/worksheets/sheet40.xml><?xml version="1.0" encoding="utf-8"?>
<worksheet xmlns="http://schemas.openxmlformats.org/spreadsheetml/2006/main" xmlns:r="http://schemas.openxmlformats.org/officeDocument/2006/relationships">
  <dimension ref="A1:AD55"/>
  <sheetViews>
    <sheetView view="pageBreakPreview" zoomScale="60" zoomScalePageLayoutView="60" workbookViewId="0" topLeftCell="A1">
      <selection activeCell="A1" sqref="A1:U1"/>
    </sheetView>
  </sheetViews>
  <sheetFormatPr defaultColWidth="0.5" defaultRowHeight="16.5"/>
  <cols>
    <col min="1" max="1" width="4.75390625" style="54" customWidth="1"/>
    <col min="2" max="2" width="6.75390625" style="54" customWidth="1"/>
    <col min="3" max="3" width="11.75390625" style="54" customWidth="1"/>
    <col min="4" max="4" width="8.75390625" style="54" customWidth="1"/>
    <col min="5" max="5" width="6.50390625" style="54" customWidth="1"/>
    <col min="6" max="6" width="8.75390625" style="54" customWidth="1"/>
    <col min="7" max="7" width="6.00390625" style="54" customWidth="1"/>
    <col min="8" max="8" width="8.75390625" style="54" customWidth="1"/>
    <col min="9" max="9" width="7.50390625" style="54" customWidth="1"/>
    <col min="10" max="10" width="7.625" style="54" customWidth="1"/>
    <col min="11" max="18" width="0" style="54" hidden="1" customWidth="1"/>
    <col min="19" max="26" width="9.875" style="54" customWidth="1"/>
    <col min="27" max="28" width="13.50390625" style="54" customWidth="1"/>
    <col min="29" max="29" width="13.25390625" style="54" customWidth="1"/>
    <col min="30" max="30" width="13.50390625" style="54" customWidth="1"/>
    <col min="31" max="31" width="5.125" style="54" customWidth="1"/>
    <col min="32" max="32" width="0.5" style="54" customWidth="1"/>
    <col min="33" max="33" width="2.25390625" style="54" customWidth="1"/>
    <col min="34" max="16384" width="0.5" style="54" customWidth="1"/>
  </cols>
  <sheetData>
    <row r="1" spans="1:30" s="147" customFormat="1" ht="22.5" customHeight="1">
      <c r="A1" s="557" t="s">
        <v>409</v>
      </c>
      <c r="B1" s="557"/>
      <c r="C1" s="557"/>
      <c r="D1" s="557"/>
      <c r="E1" s="557"/>
      <c r="F1" s="557"/>
      <c r="G1" s="557"/>
      <c r="H1" s="557"/>
      <c r="I1" s="557"/>
      <c r="J1" s="557"/>
      <c r="K1" s="557"/>
      <c r="L1" s="557"/>
      <c r="M1" s="557"/>
      <c r="N1" s="557"/>
      <c r="O1" s="557"/>
      <c r="P1" s="557"/>
      <c r="Q1" s="557"/>
      <c r="R1" s="557"/>
      <c r="S1" s="557"/>
      <c r="T1" s="557"/>
      <c r="U1" s="557"/>
      <c r="V1" s="563" t="s">
        <v>411</v>
      </c>
      <c r="W1" s="563"/>
      <c r="X1" s="563"/>
      <c r="Y1" s="563"/>
      <c r="Z1" s="563"/>
      <c r="AA1" s="563"/>
      <c r="AB1" s="563"/>
      <c r="AC1" s="563"/>
      <c r="AD1" s="563"/>
    </row>
    <row r="2" spans="1:30" s="148" customFormat="1" ht="15.75" customHeight="1">
      <c r="A2" s="565" t="s">
        <v>559</v>
      </c>
      <c r="B2" s="565"/>
      <c r="C2" s="565"/>
      <c r="D2" s="565"/>
      <c r="E2" s="565"/>
      <c r="F2" s="565"/>
      <c r="G2" s="565"/>
      <c r="H2" s="565"/>
      <c r="I2" s="565"/>
      <c r="J2" s="565"/>
      <c r="K2" s="565"/>
      <c r="L2" s="565"/>
      <c r="M2" s="565"/>
      <c r="N2" s="565"/>
      <c r="O2" s="565"/>
      <c r="P2" s="565"/>
      <c r="Q2" s="565"/>
      <c r="R2" s="565"/>
      <c r="S2" s="565"/>
      <c r="T2" s="143"/>
      <c r="U2" s="145" t="s">
        <v>221</v>
      </c>
      <c r="V2" s="564" t="s">
        <v>557</v>
      </c>
      <c r="W2" s="564"/>
      <c r="X2" s="564"/>
      <c r="Y2" s="564"/>
      <c r="Z2" s="564"/>
      <c r="AA2" s="564"/>
      <c r="AB2" s="564"/>
      <c r="AC2" s="143"/>
      <c r="AD2" s="144" t="s">
        <v>220</v>
      </c>
    </row>
    <row r="3" spans="1:30" s="28" customFormat="1" ht="35.25" customHeight="1">
      <c r="A3" s="508"/>
      <c r="B3" s="566"/>
      <c r="C3" s="513"/>
      <c r="D3" s="490" t="s">
        <v>1</v>
      </c>
      <c r="E3" s="491"/>
      <c r="F3" s="491"/>
      <c r="G3" s="491"/>
      <c r="H3" s="491"/>
      <c r="I3" s="492"/>
      <c r="J3" s="493" t="s">
        <v>112</v>
      </c>
      <c r="K3" s="507" t="s">
        <v>139</v>
      </c>
      <c r="L3" s="505"/>
      <c r="M3" s="505"/>
      <c r="N3" s="575" t="s">
        <v>18</v>
      </c>
      <c r="O3" s="575"/>
      <c r="P3" s="575"/>
      <c r="Q3" s="575"/>
      <c r="R3" s="576"/>
      <c r="S3" s="567" t="s">
        <v>256</v>
      </c>
      <c r="T3" s="568"/>
      <c r="U3" s="568"/>
      <c r="V3" s="571" t="s">
        <v>255</v>
      </c>
      <c r="W3" s="571"/>
      <c r="X3" s="571"/>
      <c r="Y3" s="571"/>
      <c r="Z3" s="485"/>
      <c r="AA3" s="573" t="s">
        <v>57</v>
      </c>
      <c r="AB3" s="571"/>
      <c r="AC3" s="571"/>
      <c r="AD3" s="571"/>
    </row>
    <row r="4" spans="1:30" s="28" customFormat="1" ht="35.25" customHeight="1">
      <c r="A4" s="560"/>
      <c r="B4" s="514"/>
      <c r="C4" s="515"/>
      <c r="D4" s="490" t="s">
        <v>215</v>
      </c>
      <c r="E4" s="562"/>
      <c r="F4" s="490" t="s">
        <v>216</v>
      </c>
      <c r="G4" s="492"/>
      <c r="H4" s="490" t="s">
        <v>219</v>
      </c>
      <c r="I4" s="492"/>
      <c r="J4" s="545"/>
      <c r="K4" s="32"/>
      <c r="L4" s="103"/>
      <c r="M4" s="103"/>
      <c r="N4" s="119"/>
      <c r="O4" s="119"/>
      <c r="P4" s="119"/>
      <c r="Q4" s="119"/>
      <c r="R4" s="119"/>
      <c r="S4" s="569"/>
      <c r="T4" s="570"/>
      <c r="U4" s="570"/>
      <c r="V4" s="572"/>
      <c r="W4" s="572"/>
      <c r="X4" s="572"/>
      <c r="Y4" s="572"/>
      <c r="Z4" s="495"/>
      <c r="AA4" s="574"/>
      <c r="AB4" s="572"/>
      <c r="AC4" s="572"/>
      <c r="AD4" s="572"/>
    </row>
    <row r="5" spans="1:30" s="28" customFormat="1" ht="94.5" customHeight="1">
      <c r="A5" s="516"/>
      <c r="B5" s="516"/>
      <c r="C5" s="517"/>
      <c r="D5" s="71" t="s">
        <v>217</v>
      </c>
      <c r="E5" s="108" t="s">
        <v>218</v>
      </c>
      <c r="F5" s="71" t="s">
        <v>217</v>
      </c>
      <c r="G5" s="108" t="s">
        <v>218</v>
      </c>
      <c r="H5" s="71" t="s">
        <v>217</v>
      </c>
      <c r="I5" s="108" t="s">
        <v>218</v>
      </c>
      <c r="J5" s="494"/>
      <c r="K5" s="71" t="s">
        <v>68</v>
      </c>
      <c r="L5" s="33" t="s">
        <v>69</v>
      </c>
      <c r="M5" s="33" t="s">
        <v>70</v>
      </c>
      <c r="N5" s="71" t="s">
        <v>71</v>
      </c>
      <c r="O5" s="71" t="s">
        <v>72</v>
      </c>
      <c r="P5" s="71" t="s">
        <v>73</v>
      </c>
      <c r="Q5" s="71" t="s">
        <v>74</v>
      </c>
      <c r="R5" s="32" t="s">
        <v>75</v>
      </c>
      <c r="S5" s="71" t="s">
        <v>68</v>
      </c>
      <c r="T5" s="33" t="s">
        <v>69</v>
      </c>
      <c r="U5" s="71" t="s">
        <v>70</v>
      </c>
      <c r="V5" s="33" t="s">
        <v>71</v>
      </c>
      <c r="W5" s="71" t="s">
        <v>72</v>
      </c>
      <c r="X5" s="71" t="s">
        <v>73</v>
      </c>
      <c r="Y5" s="71" t="s">
        <v>74</v>
      </c>
      <c r="Z5" s="108" t="s">
        <v>257</v>
      </c>
      <c r="AA5" s="69" t="s">
        <v>15</v>
      </c>
      <c r="AB5" s="68" t="s">
        <v>495</v>
      </c>
      <c r="AC5" s="68" t="s">
        <v>494</v>
      </c>
      <c r="AD5" s="68" t="s">
        <v>14</v>
      </c>
    </row>
    <row r="6" spans="1:30" s="59" customFormat="1" ht="15.75" customHeight="1">
      <c r="A6" s="602" t="s">
        <v>425</v>
      </c>
      <c r="B6" s="482" t="s">
        <v>206</v>
      </c>
      <c r="C6" s="112" t="s">
        <v>113</v>
      </c>
      <c r="D6" s="35">
        <v>148</v>
      </c>
      <c r="E6" s="229">
        <v>100</v>
      </c>
      <c r="F6" s="36">
        <v>108</v>
      </c>
      <c r="G6" s="232">
        <f aca="true" t="shared" si="0" ref="G6:G14">F6/D6*100</f>
        <v>72.97297297297297</v>
      </c>
      <c r="H6" s="36">
        <v>40</v>
      </c>
      <c r="I6" s="232">
        <f aca="true" t="shared" si="1" ref="I6:I14">H6/D6*100</f>
        <v>27.027027027027028</v>
      </c>
      <c r="J6" s="36">
        <v>54</v>
      </c>
      <c r="K6" s="36"/>
      <c r="L6" s="36"/>
      <c r="M6" s="36"/>
      <c r="N6" s="36"/>
      <c r="O6" s="36"/>
      <c r="P6" s="36"/>
      <c r="Q6" s="36"/>
      <c r="R6" s="36"/>
      <c r="S6" s="36">
        <v>0</v>
      </c>
      <c r="T6" s="36">
        <v>0</v>
      </c>
      <c r="U6" s="36">
        <v>0</v>
      </c>
      <c r="V6" s="36">
        <v>0</v>
      </c>
      <c r="W6" s="36">
        <v>17</v>
      </c>
      <c r="X6" s="36">
        <v>62</v>
      </c>
      <c r="Y6" s="36">
        <v>51</v>
      </c>
      <c r="Z6" s="36">
        <v>18</v>
      </c>
      <c r="AA6" s="36">
        <v>0</v>
      </c>
      <c r="AB6" s="36">
        <v>100</v>
      </c>
      <c r="AC6" s="36">
        <v>46</v>
      </c>
      <c r="AD6" s="36">
        <v>2</v>
      </c>
    </row>
    <row r="7" spans="1:30" s="59" customFormat="1" ht="15.75" customHeight="1">
      <c r="A7" s="603"/>
      <c r="B7" s="483"/>
      <c r="C7" s="79" t="s">
        <v>34</v>
      </c>
      <c r="D7" s="319">
        <v>113</v>
      </c>
      <c r="E7" s="101">
        <v>100</v>
      </c>
      <c r="F7" s="6">
        <v>76</v>
      </c>
      <c r="G7" s="233">
        <f t="shared" si="0"/>
        <v>67.2566371681416</v>
      </c>
      <c r="H7" s="6">
        <v>37</v>
      </c>
      <c r="I7" s="233">
        <f t="shared" si="1"/>
        <v>32.743362831858406</v>
      </c>
      <c r="J7" s="6">
        <v>55</v>
      </c>
      <c r="K7" s="6"/>
      <c r="L7" s="6"/>
      <c r="M7" s="6"/>
      <c r="N7" s="6"/>
      <c r="O7" s="6"/>
      <c r="P7" s="6"/>
      <c r="Q7" s="6"/>
      <c r="R7" s="6"/>
      <c r="S7" s="6">
        <v>0</v>
      </c>
      <c r="T7" s="6">
        <v>0</v>
      </c>
      <c r="U7" s="6">
        <v>0</v>
      </c>
      <c r="V7" s="6">
        <v>0</v>
      </c>
      <c r="W7" s="6">
        <v>5</v>
      </c>
      <c r="X7" s="6">
        <v>44</v>
      </c>
      <c r="Y7" s="6">
        <v>47</v>
      </c>
      <c r="Z7" s="6">
        <v>17</v>
      </c>
      <c r="AA7" s="6">
        <v>0</v>
      </c>
      <c r="AB7" s="6">
        <v>68</v>
      </c>
      <c r="AC7" s="6">
        <v>43</v>
      </c>
      <c r="AD7" s="6">
        <v>2</v>
      </c>
    </row>
    <row r="8" spans="1:30" s="59" customFormat="1" ht="15.75" customHeight="1">
      <c r="A8" s="603"/>
      <c r="B8" s="484"/>
      <c r="C8" s="79" t="s">
        <v>35</v>
      </c>
      <c r="D8" s="319">
        <v>35</v>
      </c>
      <c r="E8" s="101">
        <v>100</v>
      </c>
      <c r="F8" s="6">
        <v>32</v>
      </c>
      <c r="G8" s="233">
        <f t="shared" si="0"/>
        <v>91.42857142857143</v>
      </c>
      <c r="H8" s="6">
        <v>3</v>
      </c>
      <c r="I8" s="233">
        <f t="shared" si="1"/>
        <v>8.571428571428571</v>
      </c>
      <c r="J8" s="6">
        <v>51</v>
      </c>
      <c r="K8" s="6"/>
      <c r="L8" s="6"/>
      <c r="M8" s="6"/>
      <c r="N8" s="6"/>
      <c r="O8" s="6"/>
      <c r="P8" s="6"/>
      <c r="Q8" s="6"/>
      <c r="R8" s="6"/>
      <c r="S8" s="6">
        <v>0</v>
      </c>
      <c r="T8" s="6">
        <v>0</v>
      </c>
      <c r="U8" s="6">
        <v>0</v>
      </c>
      <c r="V8" s="6">
        <v>0</v>
      </c>
      <c r="W8" s="6">
        <v>12</v>
      </c>
      <c r="X8" s="6">
        <v>18</v>
      </c>
      <c r="Y8" s="6">
        <v>4</v>
      </c>
      <c r="Z8" s="6">
        <v>1</v>
      </c>
      <c r="AA8" s="6">
        <v>0</v>
      </c>
      <c r="AB8" s="6">
        <v>32</v>
      </c>
      <c r="AC8" s="6">
        <v>3</v>
      </c>
      <c r="AD8" s="6">
        <v>0</v>
      </c>
    </row>
    <row r="9" spans="1:30" s="59" customFormat="1" ht="15.75" customHeight="1">
      <c r="A9" s="603"/>
      <c r="B9" s="482" t="s">
        <v>145</v>
      </c>
      <c r="C9" s="112" t="s">
        <v>113</v>
      </c>
      <c r="D9" s="35">
        <v>137</v>
      </c>
      <c r="E9" s="229">
        <v>100</v>
      </c>
      <c r="F9" s="36">
        <v>110</v>
      </c>
      <c r="G9" s="232">
        <f t="shared" si="0"/>
        <v>80.2919708029197</v>
      </c>
      <c r="H9" s="36">
        <v>27</v>
      </c>
      <c r="I9" s="232">
        <f t="shared" si="1"/>
        <v>19.708029197080293</v>
      </c>
      <c r="J9" s="36">
        <v>55</v>
      </c>
      <c r="K9" s="36"/>
      <c r="L9" s="36"/>
      <c r="M9" s="36"/>
      <c r="N9" s="36"/>
      <c r="O9" s="36"/>
      <c r="P9" s="36"/>
      <c r="Q9" s="36"/>
      <c r="R9" s="36"/>
      <c r="S9" s="36">
        <v>0</v>
      </c>
      <c r="T9" s="36">
        <v>0</v>
      </c>
      <c r="U9" s="36">
        <v>0</v>
      </c>
      <c r="V9" s="36">
        <v>0</v>
      </c>
      <c r="W9" s="36">
        <v>6</v>
      </c>
      <c r="X9" s="36">
        <v>54</v>
      </c>
      <c r="Y9" s="36">
        <v>51</v>
      </c>
      <c r="Z9" s="36">
        <v>26</v>
      </c>
      <c r="AA9" s="36">
        <v>1</v>
      </c>
      <c r="AB9" s="36">
        <v>83</v>
      </c>
      <c r="AC9" s="36">
        <v>51</v>
      </c>
      <c r="AD9" s="36">
        <v>2</v>
      </c>
    </row>
    <row r="10" spans="1:30" s="59" customFormat="1" ht="15.75" customHeight="1">
      <c r="A10" s="604" t="s">
        <v>426</v>
      </c>
      <c r="B10" s="483"/>
      <c r="C10" s="79" t="s">
        <v>34</v>
      </c>
      <c r="D10" s="319">
        <v>105</v>
      </c>
      <c r="E10" s="101">
        <v>100</v>
      </c>
      <c r="F10" s="6">
        <v>79</v>
      </c>
      <c r="G10" s="233">
        <f t="shared" si="0"/>
        <v>75.23809523809524</v>
      </c>
      <c r="H10" s="8">
        <v>26</v>
      </c>
      <c r="I10" s="233">
        <f t="shared" si="1"/>
        <v>24.761904761904763</v>
      </c>
      <c r="J10" s="6">
        <v>56</v>
      </c>
      <c r="K10" s="6"/>
      <c r="L10" s="6"/>
      <c r="M10" s="6"/>
      <c r="N10" s="6"/>
      <c r="O10" s="6"/>
      <c r="P10" s="6"/>
      <c r="Q10" s="6"/>
      <c r="R10" s="6"/>
      <c r="S10" s="6">
        <v>0</v>
      </c>
      <c r="T10" s="6">
        <v>0</v>
      </c>
      <c r="U10" s="6">
        <v>0</v>
      </c>
      <c r="V10" s="6">
        <v>0</v>
      </c>
      <c r="W10" s="6">
        <v>1</v>
      </c>
      <c r="X10" s="6">
        <v>36</v>
      </c>
      <c r="Y10" s="6">
        <v>47</v>
      </c>
      <c r="Z10" s="6">
        <v>21</v>
      </c>
      <c r="AA10" s="6">
        <v>1</v>
      </c>
      <c r="AB10" s="6">
        <v>53</v>
      </c>
      <c r="AC10" s="6">
        <v>49</v>
      </c>
      <c r="AD10" s="6">
        <v>2</v>
      </c>
    </row>
    <row r="11" spans="1:30" s="59" customFormat="1" ht="15.75" customHeight="1">
      <c r="A11" s="604"/>
      <c r="B11" s="484"/>
      <c r="C11" s="79" t="s">
        <v>35</v>
      </c>
      <c r="D11" s="319">
        <v>32</v>
      </c>
      <c r="E11" s="101">
        <v>100</v>
      </c>
      <c r="F11" s="6">
        <v>31</v>
      </c>
      <c r="G11" s="233">
        <f t="shared" si="0"/>
        <v>96.875</v>
      </c>
      <c r="H11" s="8">
        <v>1</v>
      </c>
      <c r="I11" s="233">
        <f t="shared" si="1"/>
        <v>3.125</v>
      </c>
      <c r="J11" s="6">
        <v>53</v>
      </c>
      <c r="K11" s="6"/>
      <c r="L11" s="6"/>
      <c r="M11" s="6"/>
      <c r="N11" s="6"/>
      <c r="O11" s="6"/>
      <c r="P11" s="6"/>
      <c r="Q11" s="6"/>
      <c r="R11" s="6"/>
      <c r="S11" s="6">
        <v>0</v>
      </c>
      <c r="T11" s="6">
        <v>0</v>
      </c>
      <c r="U11" s="6">
        <v>0</v>
      </c>
      <c r="V11" s="6">
        <v>0</v>
      </c>
      <c r="W11" s="6">
        <v>5</v>
      </c>
      <c r="X11" s="6">
        <v>18</v>
      </c>
      <c r="Y11" s="6">
        <v>4</v>
      </c>
      <c r="Z11" s="6">
        <v>5</v>
      </c>
      <c r="AA11" s="6">
        <v>0</v>
      </c>
      <c r="AB11" s="6">
        <v>30</v>
      </c>
      <c r="AC11" s="6">
        <v>2</v>
      </c>
      <c r="AD11" s="6">
        <v>0</v>
      </c>
    </row>
    <row r="12" spans="1:30" s="59" customFormat="1" ht="15.75" customHeight="1">
      <c r="A12" s="604"/>
      <c r="B12" s="526" t="s">
        <v>546</v>
      </c>
      <c r="C12" s="112" t="s">
        <v>113</v>
      </c>
      <c r="D12" s="320">
        <v>118</v>
      </c>
      <c r="E12" s="296">
        <v>100</v>
      </c>
      <c r="F12" s="320">
        <v>97</v>
      </c>
      <c r="G12" s="296">
        <f t="shared" si="0"/>
        <v>82.20338983050848</v>
      </c>
      <c r="H12" s="320">
        <v>21</v>
      </c>
      <c r="I12" s="296">
        <f t="shared" si="1"/>
        <v>17.796610169491526</v>
      </c>
      <c r="J12" s="320">
        <v>54</v>
      </c>
      <c r="K12" s="284"/>
      <c r="L12" s="284"/>
      <c r="M12" s="284"/>
      <c r="N12" s="284"/>
      <c r="O12" s="284"/>
      <c r="P12" s="284"/>
      <c r="Q12" s="284"/>
      <c r="R12" s="284"/>
      <c r="S12" s="320">
        <v>0</v>
      </c>
      <c r="T12" s="320">
        <v>0</v>
      </c>
      <c r="U12" s="320">
        <v>0</v>
      </c>
      <c r="V12" s="320">
        <v>0</v>
      </c>
      <c r="W12" s="320">
        <v>7</v>
      </c>
      <c r="X12" s="320">
        <v>56</v>
      </c>
      <c r="Y12" s="320">
        <v>43</v>
      </c>
      <c r="Z12" s="320">
        <v>12</v>
      </c>
      <c r="AA12" s="320">
        <v>0</v>
      </c>
      <c r="AB12" s="320">
        <v>72</v>
      </c>
      <c r="AC12" s="320">
        <v>45</v>
      </c>
      <c r="AD12" s="320">
        <v>1</v>
      </c>
    </row>
    <row r="13" spans="1:30" s="59" customFormat="1" ht="15.75" customHeight="1">
      <c r="A13" s="604"/>
      <c r="B13" s="526"/>
      <c r="C13" s="79" t="s">
        <v>34</v>
      </c>
      <c r="D13" s="321">
        <v>96</v>
      </c>
      <c r="E13" s="101">
        <v>100</v>
      </c>
      <c r="F13" s="321">
        <v>76</v>
      </c>
      <c r="G13" s="101">
        <f t="shared" si="0"/>
        <v>79.16666666666666</v>
      </c>
      <c r="H13" s="321">
        <v>20</v>
      </c>
      <c r="I13" s="101">
        <f t="shared" si="1"/>
        <v>20.833333333333336</v>
      </c>
      <c r="J13" s="321">
        <v>55</v>
      </c>
      <c r="K13" s="6"/>
      <c r="L13" s="6"/>
      <c r="M13" s="6"/>
      <c r="N13" s="6"/>
      <c r="O13" s="6"/>
      <c r="P13" s="6"/>
      <c r="Q13" s="6"/>
      <c r="R13" s="6"/>
      <c r="S13" s="321">
        <v>0</v>
      </c>
      <c r="T13" s="321">
        <v>0</v>
      </c>
      <c r="U13" s="321">
        <v>0</v>
      </c>
      <c r="V13" s="321">
        <v>0</v>
      </c>
      <c r="W13" s="321">
        <v>2</v>
      </c>
      <c r="X13" s="321">
        <v>44</v>
      </c>
      <c r="Y13" s="321">
        <v>41</v>
      </c>
      <c r="Z13" s="321">
        <v>9</v>
      </c>
      <c r="AA13" s="321">
        <v>0</v>
      </c>
      <c r="AB13" s="321">
        <v>55</v>
      </c>
      <c r="AC13" s="321">
        <v>40</v>
      </c>
      <c r="AD13" s="321">
        <v>1</v>
      </c>
    </row>
    <row r="14" spans="1:30" s="59" customFormat="1" ht="15.75" customHeight="1">
      <c r="A14" s="605"/>
      <c r="B14" s="526"/>
      <c r="C14" s="79" t="s">
        <v>35</v>
      </c>
      <c r="D14" s="321">
        <v>22</v>
      </c>
      <c r="E14" s="101">
        <v>100</v>
      </c>
      <c r="F14" s="321">
        <v>21</v>
      </c>
      <c r="G14" s="101">
        <f t="shared" si="0"/>
        <v>95.45454545454545</v>
      </c>
      <c r="H14" s="321">
        <v>1</v>
      </c>
      <c r="I14" s="101">
        <f t="shared" si="1"/>
        <v>4.545454545454546</v>
      </c>
      <c r="J14" s="321">
        <v>52</v>
      </c>
      <c r="K14" s="6"/>
      <c r="L14" s="6"/>
      <c r="M14" s="6"/>
      <c r="N14" s="6"/>
      <c r="O14" s="6"/>
      <c r="P14" s="6"/>
      <c r="Q14" s="6"/>
      <c r="R14" s="6"/>
      <c r="S14" s="321">
        <v>0</v>
      </c>
      <c r="T14" s="321">
        <v>0</v>
      </c>
      <c r="U14" s="321">
        <v>0</v>
      </c>
      <c r="V14" s="321">
        <v>0</v>
      </c>
      <c r="W14" s="321">
        <v>5</v>
      </c>
      <c r="X14" s="321">
        <v>12</v>
      </c>
      <c r="Y14" s="321">
        <v>2</v>
      </c>
      <c r="Z14" s="321">
        <v>3</v>
      </c>
      <c r="AA14" s="321">
        <v>0</v>
      </c>
      <c r="AB14" s="321">
        <v>17</v>
      </c>
      <c r="AC14" s="321">
        <v>5</v>
      </c>
      <c r="AD14" s="321">
        <v>0</v>
      </c>
    </row>
    <row r="15" spans="1:30" s="59" customFormat="1" ht="13.5" customHeight="1">
      <c r="A15" s="546" t="s">
        <v>427</v>
      </c>
      <c r="B15" s="522" t="s">
        <v>114</v>
      </c>
      <c r="C15" s="112" t="s">
        <v>33</v>
      </c>
      <c r="D15" s="37">
        <f>D18+D21+D24+D27+D30+D33</f>
        <v>822</v>
      </c>
      <c r="E15" s="228">
        <v>100</v>
      </c>
      <c r="F15" s="37">
        <f aca="true" t="shared" si="2" ref="F15:AD15">F18+F21+F24+F27+F30+F33</f>
        <v>704</v>
      </c>
      <c r="G15" s="228">
        <f>F15/D15*100</f>
        <v>85.64476885644768</v>
      </c>
      <c r="H15" s="37">
        <f t="shared" si="2"/>
        <v>118</v>
      </c>
      <c r="I15" s="228">
        <f>H15/D15*100</f>
        <v>14.355231143552311</v>
      </c>
      <c r="J15" s="373">
        <f>(D18*J18+D21*J21+D24*J24+D27*J27+D30*J30+D33*J33)/D15</f>
        <v>48.79197080291971</v>
      </c>
      <c r="K15" s="37">
        <f t="shared" si="2"/>
        <v>0</v>
      </c>
      <c r="L15" s="37">
        <f t="shared" si="2"/>
        <v>0</v>
      </c>
      <c r="M15" s="37">
        <f t="shared" si="2"/>
        <v>0</v>
      </c>
      <c r="N15" s="37">
        <f t="shared" si="2"/>
        <v>0</v>
      </c>
      <c r="O15" s="37">
        <f t="shared" si="2"/>
        <v>0</v>
      </c>
      <c r="P15" s="37">
        <f t="shared" si="2"/>
        <v>0</v>
      </c>
      <c r="Q15" s="37">
        <f t="shared" si="2"/>
        <v>0</v>
      </c>
      <c r="R15" s="37">
        <f t="shared" si="2"/>
        <v>0</v>
      </c>
      <c r="S15" s="37">
        <f t="shared" si="2"/>
        <v>0</v>
      </c>
      <c r="T15" s="37">
        <f t="shared" si="2"/>
        <v>3</v>
      </c>
      <c r="U15" s="37">
        <f t="shared" si="2"/>
        <v>52</v>
      </c>
      <c r="V15" s="37">
        <f t="shared" si="2"/>
        <v>120</v>
      </c>
      <c r="W15" s="37">
        <f t="shared" si="2"/>
        <v>225</v>
      </c>
      <c r="X15" s="37">
        <f t="shared" si="2"/>
        <v>275</v>
      </c>
      <c r="Y15" s="37">
        <f t="shared" si="2"/>
        <v>129</v>
      </c>
      <c r="Z15" s="37">
        <f t="shared" si="2"/>
        <v>18</v>
      </c>
      <c r="AA15" s="37">
        <f t="shared" si="2"/>
        <v>346</v>
      </c>
      <c r="AB15" s="37">
        <f t="shared" si="2"/>
        <v>473</v>
      </c>
      <c r="AC15" s="37">
        <f t="shared" si="2"/>
        <v>3</v>
      </c>
      <c r="AD15" s="37">
        <f t="shared" si="2"/>
        <v>0</v>
      </c>
    </row>
    <row r="16" spans="1:30" s="59" customFormat="1" ht="13.5" customHeight="1">
      <c r="A16" s="547"/>
      <c r="B16" s="526"/>
      <c r="C16" s="79" t="s">
        <v>34</v>
      </c>
      <c r="D16" s="6">
        <f aca="true" t="shared" si="3" ref="D16:AD16">D19+D22+D25+D28+D31+D34</f>
        <v>795</v>
      </c>
      <c r="E16" s="101">
        <v>100</v>
      </c>
      <c r="F16" s="6">
        <f t="shared" si="3"/>
        <v>678</v>
      </c>
      <c r="G16" s="101">
        <f>F16/D16*100</f>
        <v>85.28301886792453</v>
      </c>
      <c r="H16" s="6">
        <f t="shared" si="3"/>
        <v>117</v>
      </c>
      <c r="I16" s="101">
        <f>H16/D16*100</f>
        <v>14.716981132075471</v>
      </c>
      <c r="J16" s="365">
        <f>(D19*J19+D22*J22+D25*J25+D28*J28+D31*J31+D34*J34)/D16</f>
        <v>48.7937106918239</v>
      </c>
      <c r="K16" s="6">
        <f t="shared" si="3"/>
        <v>0</v>
      </c>
      <c r="L16" s="6">
        <f t="shared" si="3"/>
        <v>0</v>
      </c>
      <c r="M16" s="6">
        <f t="shared" si="3"/>
        <v>0</v>
      </c>
      <c r="N16" s="6">
        <f t="shared" si="3"/>
        <v>0</v>
      </c>
      <c r="O16" s="6">
        <f t="shared" si="3"/>
        <v>0</v>
      </c>
      <c r="P16" s="6">
        <f t="shared" si="3"/>
        <v>0</v>
      </c>
      <c r="Q16" s="6">
        <f t="shared" si="3"/>
        <v>0</v>
      </c>
      <c r="R16" s="6">
        <f t="shared" si="3"/>
        <v>0</v>
      </c>
      <c r="S16" s="6">
        <f t="shared" si="3"/>
        <v>0</v>
      </c>
      <c r="T16" s="6">
        <f t="shared" si="3"/>
        <v>3</v>
      </c>
      <c r="U16" s="6">
        <f t="shared" si="3"/>
        <v>51</v>
      </c>
      <c r="V16" s="6">
        <f t="shared" si="3"/>
        <v>113</v>
      </c>
      <c r="W16" s="6">
        <f t="shared" si="3"/>
        <v>214</v>
      </c>
      <c r="X16" s="6">
        <f t="shared" si="3"/>
        <v>270</v>
      </c>
      <c r="Y16" s="6">
        <f t="shared" si="3"/>
        <v>126</v>
      </c>
      <c r="Z16" s="6">
        <f t="shared" si="3"/>
        <v>18</v>
      </c>
      <c r="AA16" s="6">
        <f t="shared" si="3"/>
        <v>325</v>
      </c>
      <c r="AB16" s="6">
        <f t="shared" si="3"/>
        <v>467</v>
      </c>
      <c r="AC16" s="6">
        <f t="shared" si="3"/>
        <v>3</v>
      </c>
      <c r="AD16" s="6">
        <f t="shared" si="3"/>
        <v>0</v>
      </c>
    </row>
    <row r="17" spans="1:30" s="59" customFormat="1" ht="13.5" customHeight="1">
      <c r="A17" s="547"/>
      <c r="B17" s="526"/>
      <c r="C17" s="79" t="s">
        <v>35</v>
      </c>
      <c r="D17" s="6">
        <f aca="true" t="shared" si="4" ref="D17:AD17">D20+D23+D26+D29+D32+D35</f>
        <v>27</v>
      </c>
      <c r="E17" s="101">
        <v>100</v>
      </c>
      <c r="F17" s="6">
        <f t="shared" si="4"/>
        <v>26</v>
      </c>
      <c r="G17" s="101">
        <f>F17/D17*100</f>
        <v>96.29629629629629</v>
      </c>
      <c r="H17" s="6">
        <f t="shared" si="4"/>
        <v>1</v>
      </c>
      <c r="I17" s="101">
        <f>H17/D17*100</f>
        <v>3.7037037037037033</v>
      </c>
      <c r="J17" s="365">
        <f>(D20*J20+D23*J23+D26*J26+D29*J29+D32*J32+D35*J35)/D17</f>
        <v>47.370370370370374</v>
      </c>
      <c r="K17" s="6">
        <f t="shared" si="4"/>
        <v>0</v>
      </c>
      <c r="L17" s="6">
        <f t="shared" si="4"/>
        <v>0</v>
      </c>
      <c r="M17" s="6">
        <f t="shared" si="4"/>
        <v>0</v>
      </c>
      <c r="N17" s="6">
        <f t="shared" si="4"/>
        <v>0</v>
      </c>
      <c r="O17" s="6">
        <f t="shared" si="4"/>
        <v>0</v>
      </c>
      <c r="P17" s="6">
        <f t="shared" si="4"/>
        <v>0</v>
      </c>
      <c r="Q17" s="6">
        <f t="shared" si="4"/>
        <v>0</v>
      </c>
      <c r="R17" s="6">
        <f t="shared" si="4"/>
        <v>0</v>
      </c>
      <c r="S17" s="6">
        <f t="shared" si="4"/>
        <v>0</v>
      </c>
      <c r="T17" s="6">
        <f t="shared" si="4"/>
        <v>0</v>
      </c>
      <c r="U17" s="6">
        <f t="shared" si="4"/>
        <v>1</v>
      </c>
      <c r="V17" s="6">
        <f t="shared" si="4"/>
        <v>7</v>
      </c>
      <c r="W17" s="6">
        <f t="shared" si="4"/>
        <v>11</v>
      </c>
      <c r="X17" s="6">
        <f t="shared" si="4"/>
        <v>5</v>
      </c>
      <c r="Y17" s="6">
        <f t="shared" si="4"/>
        <v>3</v>
      </c>
      <c r="Z17" s="6">
        <f t="shared" si="4"/>
        <v>0</v>
      </c>
      <c r="AA17" s="6">
        <f t="shared" si="4"/>
        <v>21</v>
      </c>
      <c r="AB17" s="6">
        <f t="shared" si="4"/>
        <v>6</v>
      </c>
      <c r="AC17" s="6">
        <f t="shared" si="4"/>
        <v>0</v>
      </c>
      <c r="AD17" s="6">
        <f t="shared" si="4"/>
        <v>0</v>
      </c>
    </row>
    <row r="18" spans="1:30" s="59" customFormat="1" ht="13.5" customHeight="1">
      <c r="A18" s="547"/>
      <c r="B18" s="526" t="s">
        <v>203</v>
      </c>
      <c r="C18" s="112" t="s">
        <v>113</v>
      </c>
      <c r="D18" s="36">
        <v>362</v>
      </c>
      <c r="E18" s="229">
        <v>100</v>
      </c>
      <c r="F18" s="36">
        <v>309</v>
      </c>
      <c r="G18" s="232">
        <f aca="true" t="shared" si="5" ref="G18:G35">F18/D18*100</f>
        <v>85.35911602209944</v>
      </c>
      <c r="H18" s="36">
        <v>53</v>
      </c>
      <c r="I18" s="232">
        <f aca="true" t="shared" si="6" ref="I18:I31">H18/D18*100</f>
        <v>14.64088397790055</v>
      </c>
      <c r="J18" s="36">
        <v>50</v>
      </c>
      <c r="K18" s="36"/>
      <c r="L18" s="36"/>
      <c r="M18" s="36"/>
      <c r="N18" s="36"/>
      <c r="O18" s="36"/>
      <c r="P18" s="36"/>
      <c r="Q18" s="36"/>
      <c r="R18" s="36"/>
      <c r="S18" s="36">
        <v>0</v>
      </c>
      <c r="T18" s="36">
        <v>1</v>
      </c>
      <c r="U18" s="36">
        <v>13</v>
      </c>
      <c r="V18" s="36">
        <v>40</v>
      </c>
      <c r="W18" s="36">
        <v>102</v>
      </c>
      <c r="X18" s="36">
        <v>130</v>
      </c>
      <c r="Y18" s="36">
        <v>69</v>
      </c>
      <c r="Z18" s="36">
        <v>7</v>
      </c>
      <c r="AA18" s="36">
        <v>107</v>
      </c>
      <c r="AB18" s="36">
        <v>255</v>
      </c>
      <c r="AC18" s="36">
        <v>0</v>
      </c>
      <c r="AD18" s="36">
        <v>0</v>
      </c>
    </row>
    <row r="19" spans="1:30" s="59" customFormat="1" ht="13.5" customHeight="1">
      <c r="A19" s="547"/>
      <c r="B19" s="526"/>
      <c r="C19" s="79" t="s">
        <v>34</v>
      </c>
      <c r="D19" s="30">
        <v>351</v>
      </c>
      <c r="E19" s="101">
        <v>100</v>
      </c>
      <c r="F19" s="6">
        <v>299</v>
      </c>
      <c r="G19" s="233">
        <f t="shared" si="5"/>
        <v>85.18518518518519</v>
      </c>
      <c r="H19" s="30">
        <v>52</v>
      </c>
      <c r="I19" s="233">
        <f t="shared" si="6"/>
        <v>14.814814814814813</v>
      </c>
      <c r="J19" s="30">
        <v>50</v>
      </c>
      <c r="K19" s="30"/>
      <c r="L19" s="30"/>
      <c r="M19" s="30"/>
      <c r="N19" s="30"/>
      <c r="O19" s="30"/>
      <c r="P19" s="30"/>
      <c r="Q19" s="30"/>
      <c r="R19" s="30"/>
      <c r="S19" s="30">
        <v>0</v>
      </c>
      <c r="T19" s="30">
        <v>1</v>
      </c>
      <c r="U19" s="30">
        <v>13</v>
      </c>
      <c r="V19" s="30">
        <v>37</v>
      </c>
      <c r="W19" s="30">
        <v>98</v>
      </c>
      <c r="X19" s="30">
        <v>127</v>
      </c>
      <c r="Y19" s="30">
        <v>68</v>
      </c>
      <c r="Z19" s="30">
        <v>7</v>
      </c>
      <c r="AA19" s="30">
        <v>100</v>
      </c>
      <c r="AB19" s="30">
        <v>251</v>
      </c>
      <c r="AC19" s="30">
        <v>0</v>
      </c>
      <c r="AD19" s="30">
        <v>0</v>
      </c>
    </row>
    <row r="20" spans="1:30" s="59" customFormat="1" ht="13.5" customHeight="1">
      <c r="A20" s="547"/>
      <c r="B20" s="526"/>
      <c r="C20" s="79" t="s">
        <v>35</v>
      </c>
      <c r="D20" s="30">
        <v>11</v>
      </c>
      <c r="E20" s="101">
        <v>100</v>
      </c>
      <c r="F20" s="6">
        <v>10</v>
      </c>
      <c r="G20" s="233">
        <f t="shared" si="5"/>
        <v>90.9090909090909</v>
      </c>
      <c r="H20" s="30">
        <v>1</v>
      </c>
      <c r="I20" s="233">
        <f t="shared" si="6"/>
        <v>9.090909090909092</v>
      </c>
      <c r="J20" s="30">
        <v>48</v>
      </c>
      <c r="K20" s="30"/>
      <c r="L20" s="30"/>
      <c r="M20" s="30"/>
      <c r="N20" s="30"/>
      <c r="O20" s="30"/>
      <c r="P20" s="30"/>
      <c r="Q20" s="30"/>
      <c r="R20" s="30"/>
      <c r="S20" s="30">
        <v>0</v>
      </c>
      <c r="T20" s="30">
        <v>0</v>
      </c>
      <c r="U20" s="30">
        <v>0</v>
      </c>
      <c r="V20" s="30">
        <v>3</v>
      </c>
      <c r="W20" s="30">
        <v>4</v>
      </c>
      <c r="X20" s="30">
        <v>3</v>
      </c>
      <c r="Y20" s="30">
        <v>1</v>
      </c>
      <c r="Z20" s="30">
        <v>0</v>
      </c>
      <c r="AA20" s="30">
        <v>7</v>
      </c>
      <c r="AB20" s="30">
        <v>4</v>
      </c>
      <c r="AC20" s="30">
        <v>0</v>
      </c>
      <c r="AD20" s="30">
        <v>0</v>
      </c>
    </row>
    <row r="21" spans="1:30" s="59" customFormat="1" ht="13.5" customHeight="1">
      <c r="A21" s="547"/>
      <c r="B21" s="526" t="s">
        <v>204</v>
      </c>
      <c r="C21" s="112" t="s">
        <v>113</v>
      </c>
      <c r="D21" s="36">
        <v>93</v>
      </c>
      <c r="E21" s="229">
        <v>100</v>
      </c>
      <c r="F21" s="36">
        <v>78</v>
      </c>
      <c r="G21" s="232">
        <f t="shared" si="5"/>
        <v>83.87096774193549</v>
      </c>
      <c r="H21" s="36">
        <v>15</v>
      </c>
      <c r="I21" s="232">
        <f t="shared" si="6"/>
        <v>16.129032258064516</v>
      </c>
      <c r="J21" s="36">
        <v>49</v>
      </c>
      <c r="K21" s="36"/>
      <c r="L21" s="36"/>
      <c r="M21" s="36"/>
      <c r="N21" s="36"/>
      <c r="O21" s="36"/>
      <c r="P21" s="36"/>
      <c r="Q21" s="36"/>
      <c r="R21" s="36"/>
      <c r="S21" s="36">
        <v>0</v>
      </c>
      <c r="T21" s="36">
        <v>2</v>
      </c>
      <c r="U21" s="36">
        <v>5</v>
      </c>
      <c r="V21" s="36">
        <v>7</v>
      </c>
      <c r="W21" s="36">
        <v>25</v>
      </c>
      <c r="X21" s="36">
        <v>33</v>
      </c>
      <c r="Y21" s="36">
        <v>20</v>
      </c>
      <c r="Z21" s="36">
        <v>1</v>
      </c>
      <c r="AA21" s="36">
        <v>39</v>
      </c>
      <c r="AB21" s="36">
        <v>52</v>
      </c>
      <c r="AC21" s="36">
        <v>2</v>
      </c>
      <c r="AD21" s="36">
        <v>0</v>
      </c>
    </row>
    <row r="22" spans="1:30" s="59" customFormat="1" ht="13.5" customHeight="1">
      <c r="A22" s="547"/>
      <c r="B22" s="526"/>
      <c r="C22" s="79" t="s">
        <v>34</v>
      </c>
      <c r="D22" s="30">
        <v>89</v>
      </c>
      <c r="E22" s="101">
        <v>100</v>
      </c>
      <c r="F22" s="6">
        <v>74</v>
      </c>
      <c r="G22" s="233">
        <f t="shared" si="5"/>
        <v>83.14606741573034</v>
      </c>
      <c r="H22" s="38">
        <v>15</v>
      </c>
      <c r="I22" s="233">
        <f t="shared" si="6"/>
        <v>16.853932584269664</v>
      </c>
      <c r="J22" s="30">
        <v>49</v>
      </c>
      <c r="K22" s="38"/>
      <c r="L22" s="38"/>
      <c r="M22" s="38"/>
      <c r="N22" s="38"/>
      <c r="O22" s="38"/>
      <c r="P22" s="38"/>
      <c r="Q22" s="38"/>
      <c r="R22" s="38"/>
      <c r="S22" s="38">
        <v>0</v>
      </c>
      <c r="T22" s="38">
        <v>2</v>
      </c>
      <c r="U22" s="38">
        <v>5</v>
      </c>
      <c r="V22" s="38">
        <v>6</v>
      </c>
      <c r="W22" s="38">
        <v>22</v>
      </c>
      <c r="X22" s="38">
        <v>33</v>
      </c>
      <c r="Y22" s="38">
        <v>20</v>
      </c>
      <c r="Z22" s="38">
        <v>1</v>
      </c>
      <c r="AA22" s="38">
        <v>35</v>
      </c>
      <c r="AB22" s="38">
        <v>52</v>
      </c>
      <c r="AC22" s="38">
        <v>2</v>
      </c>
      <c r="AD22" s="38">
        <v>0</v>
      </c>
    </row>
    <row r="23" spans="1:30" s="59" customFormat="1" ht="13.5" customHeight="1">
      <c r="A23" s="547"/>
      <c r="B23" s="526"/>
      <c r="C23" s="79" t="s">
        <v>35</v>
      </c>
      <c r="D23" s="30">
        <v>4</v>
      </c>
      <c r="E23" s="101">
        <v>100</v>
      </c>
      <c r="F23" s="6">
        <v>4</v>
      </c>
      <c r="G23" s="233">
        <f t="shared" si="5"/>
        <v>100</v>
      </c>
      <c r="H23" s="38">
        <v>0</v>
      </c>
      <c r="I23" s="38">
        <v>0</v>
      </c>
      <c r="J23" s="30">
        <v>46</v>
      </c>
      <c r="K23" s="38"/>
      <c r="L23" s="38"/>
      <c r="M23" s="38"/>
      <c r="N23" s="38"/>
      <c r="O23" s="38"/>
      <c r="P23" s="38"/>
      <c r="Q23" s="38"/>
      <c r="R23" s="38"/>
      <c r="S23" s="38">
        <v>0</v>
      </c>
      <c r="T23" s="38">
        <v>0</v>
      </c>
      <c r="U23" s="38">
        <v>0</v>
      </c>
      <c r="V23" s="38">
        <v>1</v>
      </c>
      <c r="W23" s="38">
        <v>3</v>
      </c>
      <c r="X23" s="38">
        <v>0</v>
      </c>
      <c r="Y23" s="38">
        <v>0</v>
      </c>
      <c r="Z23" s="38">
        <v>0</v>
      </c>
      <c r="AA23" s="38">
        <v>4</v>
      </c>
      <c r="AB23" s="38">
        <v>0</v>
      </c>
      <c r="AC23" s="38">
        <v>0</v>
      </c>
      <c r="AD23" s="38">
        <v>0</v>
      </c>
    </row>
    <row r="24" spans="1:30" s="59" customFormat="1" ht="15.75" customHeight="1">
      <c r="A24" s="534" t="s">
        <v>447</v>
      </c>
      <c r="B24" s="526" t="s">
        <v>205</v>
      </c>
      <c r="C24" s="112" t="s">
        <v>113</v>
      </c>
      <c r="D24" s="35">
        <v>100</v>
      </c>
      <c r="E24" s="229">
        <v>100</v>
      </c>
      <c r="F24" s="36">
        <v>91</v>
      </c>
      <c r="G24" s="232">
        <f t="shared" si="5"/>
        <v>91</v>
      </c>
      <c r="H24" s="36">
        <v>9</v>
      </c>
      <c r="I24" s="232">
        <f t="shared" si="6"/>
        <v>9</v>
      </c>
      <c r="J24" s="236">
        <v>47</v>
      </c>
      <c r="K24" s="36"/>
      <c r="L24" s="36"/>
      <c r="M24" s="36"/>
      <c r="N24" s="36"/>
      <c r="O24" s="36"/>
      <c r="P24" s="36"/>
      <c r="Q24" s="36"/>
      <c r="R24" s="36"/>
      <c r="S24" s="36">
        <v>0</v>
      </c>
      <c r="T24" s="36">
        <v>0</v>
      </c>
      <c r="U24" s="36">
        <v>8</v>
      </c>
      <c r="V24" s="36">
        <v>13</v>
      </c>
      <c r="W24" s="36">
        <v>40</v>
      </c>
      <c r="X24" s="36">
        <v>28</v>
      </c>
      <c r="Y24" s="36">
        <v>11</v>
      </c>
      <c r="Z24" s="36">
        <v>0</v>
      </c>
      <c r="AA24" s="36">
        <v>55</v>
      </c>
      <c r="AB24" s="36">
        <v>45</v>
      </c>
      <c r="AC24" s="36">
        <v>0</v>
      </c>
      <c r="AD24" s="36">
        <v>0</v>
      </c>
    </row>
    <row r="25" spans="1:30" s="59" customFormat="1" ht="15.75" customHeight="1">
      <c r="A25" s="534"/>
      <c r="B25" s="526"/>
      <c r="C25" s="79" t="s">
        <v>34</v>
      </c>
      <c r="D25" s="42">
        <v>97</v>
      </c>
      <c r="E25" s="101">
        <v>100</v>
      </c>
      <c r="F25" s="6">
        <v>88</v>
      </c>
      <c r="G25" s="233">
        <f t="shared" si="5"/>
        <v>90.72164948453609</v>
      </c>
      <c r="H25" s="6">
        <v>9</v>
      </c>
      <c r="I25" s="233">
        <f t="shared" si="6"/>
        <v>9.278350515463918</v>
      </c>
      <c r="J25" s="226">
        <v>47</v>
      </c>
      <c r="K25" s="30"/>
      <c r="L25" s="30"/>
      <c r="M25" s="30"/>
      <c r="N25" s="30"/>
      <c r="O25" s="30"/>
      <c r="P25" s="30"/>
      <c r="Q25" s="30"/>
      <c r="R25" s="30"/>
      <c r="S25" s="30">
        <v>0</v>
      </c>
      <c r="T25" s="30">
        <v>0</v>
      </c>
      <c r="U25" s="30">
        <v>8</v>
      </c>
      <c r="V25" s="30">
        <v>13</v>
      </c>
      <c r="W25" s="30">
        <v>38</v>
      </c>
      <c r="X25" s="30">
        <v>27</v>
      </c>
      <c r="Y25" s="30">
        <v>11</v>
      </c>
      <c r="Z25" s="30">
        <v>0</v>
      </c>
      <c r="AA25" s="30">
        <v>52</v>
      </c>
      <c r="AB25" s="30">
        <v>45</v>
      </c>
      <c r="AC25" s="30">
        <v>0</v>
      </c>
      <c r="AD25" s="30">
        <v>0</v>
      </c>
    </row>
    <row r="26" spans="1:30" s="59" customFormat="1" ht="15.75" customHeight="1">
      <c r="A26" s="534"/>
      <c r="B26" s="526"/>
      <c r="C26" s="79" t="s">
        <v>35</v>
      </c>
      <c r="D26" s="42">
        <v>3</v>
      </c>
      <c r="E26" s="101">
        <v>100</v>
      </c>
      <c r="F26" s="6">
        <v>3</v>
      </c>
      <c r="G26" s="233">
        <f t="shared" si="5"/>
        <v>100</v>
      </c>
      <c r="H26" s="6">
        <v>0</v>
      </c>
      <c r="I26" s="6">
        <v>0</v>
      </c>
      <c r="J26" s="226">
        <v>47</v>
      </c>
      <c r="K26" s="30"/>
      <c r="L26" s="30"/>
      <c r="M26" s="30"/>
      <c r="N26" s="30"/>
      <c r="O26" s="30"/>
      <c r="P26" s="30"/>
      <c r="Q26" s="30"/>
      <c r="R26" s="30"/>
      <c r="S26" s="30">
        <v>0</v>
      </c>
      <c r="T26" s="30">
        <v>0</v>
      </c>
      <c r="U26" s="30">
        <v>0</v>
      </c>
      <c r="V26" s="30">
        <v>0</v>
      </c>
      <c r="W26" s="30">
        <v>2</v>
      </c>
      <c r="X26" s="30">
        <v>1</v>
      </c>
      <c r="Y26" s="30">
        <v>0</v>
      </c>
      <c r="Z26" s="30">
        <v>0</v>
      </c>
      <c r="AA26" s="30">
        <v>3</v>
      </c>
      <c r="AB26" s="30">
        <v>0</v>
      </c>
      <c r="AC26" s="30">
        <v>0</v>
      </c>
      <c r="AD26" s="30">
        <v>0</v>
      </c>
    </row>
    <row r="27" spans="1:30" s="59" customFormat="1" ht="15.75" customHeight="1">
      <c r="A27" s="534"/>
      <c r="B27" s="526" t="s">
        <v>206</v>
      </c>
      <c r="C27" s="112" t="s">
        <v>113</v>
      </c>
      <c r="D27" s="35">
        <v>82</v>
      </c>
      <c r="E27" s="229">
        <v>100</v>
      </c>
      <c r="F27" s="36">
        <v>65</v>
      </c>
      <c r="G27" s="232">
        <f t="shared" si="5"/>
        <v>79.26829268292683</v>
      </c>
      <c r="H27" s="36">
        <v>17</v>
      </c>
      <c r="I27" s="232">
        <f t="shared" si="6"/>
        <v>20.73170731707317</v>
      </c>
      <c r="J27" s="236">
        <v>48</v>
      </c>
      <c r="K27" s="36"/>
      <c r="L27" s="36"/>
      <c r="M27" s="36"/>
      <c r="N27" s="36"/>
      <c r="O27" s="36"/>
      <c r="P27" s="36"/>
      <c r="Q27" s="36"/>
      <c r="R27" s="36"/>
      <c r="S27" s="36">
        <v>0</v>
      </c>
      <c r="T27" s="36">
        <v>0</v>
      </c>
      <c r="U27" s="36">
        <v>7</v>
      </c>
      <c r="V27" s="36">
        <v>18</v>
      </c>
      <c r="W27" s="36">
        <v>21</v>
      </c>
      <c r="X27" s="36">
        <v>25</v>
      </c>
      <c r="Y27" s="36">
        <v>9</v>
      </c>
      <c r="Z27" s="36">
        <v>2</v>
      </c>
      <c r="AA27" s="36">
        <v>45</v>
      </c>
      <c r="AB27" s="36">
        <v>37</v>
      </c>
      <c r="AC27" s="36">
        <v>0</v>
      </c>
      <c r="AD27" s="36">
        <v>0</v>
      </c>
    </row>
    <row r="28" spans="1:30" s="59" customFormat="1" ht="15.75" customHeight="1">
      <c r="A28" s="534"/>
      <c r="B28" s="526"/>
      <c r="C28" s="79" t="s">
        <v>34</v>
      </c>
      <c r="D28" s="42">
        <v>81</v>
      </c>
      <c r="E28" s="101">
        <v>100</v>
      </c>
      <c r="F28" s="6">
        <v>64</v>
      </c>
      <c r="G28" s="233">
        <f t="shared" si="5"/>
        <v>79.01234567901234</v>
      </c>
      <c r="H28" s="6">
        <v>17</v>
      </c>
      <c r="I28" s="233">
        <f t="shared" si="6"/>
        <v>20.98765432098765</v>
      </c>
      <c r="J28" s="226">
        <v>48</v>
      </c>
      <c r="K28" s="38"/>
      <c r="L28" s="38"/>
      <c r="M28" s="38"/>
      <c r="N28" s="38"/>
      <c r="O28" s="38"/>
      <c r="P28" s="39"/>
      <c r="Q28" s="39"/>
      <c r="R28" s="39"/>
      <c r="S28" s="39">
        <v>0</v>
      </c>
      <c r="T28" s="39">
        <v>0</v>
      </c>
      <c r="U28" s="39">
        <v>7</v>
      </c>
      <c r="V28" s="39">
        <v>17</v>
      </c>
      <c r="W28" s="39">
        <v>21</v>
      </c>
      <c r="X28" s="39">
        <v>25</v>
      </c>
      <c r="Y28" s="39">
        <v>9</v>
      </c>
      <c r="Z28" s="39">
        <v>2</v>
      </c>
      <c r="AA28" s="39">
        <v>45</v>
      </c>
      <c r="AB28" s="39">
        <v>36</v>
      </c>
      <c r="AC28" s="39">
        <v>0</v>
      </c>
      <c r="AD28" s="39">
        <v>0</v>
      </c>
    </row>
    <row r="29" spans="1:30" s="59" customFormat="1" ht="15.75" customHeight="1">
      <c r="A29" s="534"/>
      <c r="B29" s="526"/>
      <c r="C29" s="79" t="s">
        <v>35</v>
      </c>
      <c r="D29" s="42">
        <v>1</v>
      </c>
      <c r="E29" s="101">
        <v>100</v>
      </c>
      <c r="F29" s="6">
        <v>1</v>
      </c>
      <c r="G29" s="233">
        <f t="shared" si="5"/>
        <v>100</v>
      </c>
      <c r="H29" s="6">
        <v>0</v>
      </c>
      <c r="I29" s="6">
        <v>0</v>
      </c>
      <c r="J29" s="226">
        <v>44</v>
      </c>
      <c r="K29" s="38"/>
      <c r="L29" s="38"/>
      <c r="M29" s="38"/>
      <c r="N29" s="38"/>
      <c r="O29" s="38"/>
      <c r="P29" s="39"/>
      <c r="Q29" s="39"/>
      <c r="R29" s="39"/>
      <c r="S29" s="39">
        <v>0</v>
      </c>
      <c r="T29" s="39">
        <v>0</v>
      </c>
      <c r="U29" s="39">
        <v>0</v>
      </c>
      <c r="V29" s="39">
        <v>1</v>
      </c>
      <c r="W29" s="39">
        <v>0</v>
      </c>
      <c r="X29" s="39">
        <v>0</v>
      </c>
      <c r="Y29" s="39">
        <v>0</v>
      </c>
      <c r="Z29" s="39">
        <v>0</v>
      </c>
      <c r="AA29" s="39">
        <v>0</v>
      </c>
      <c r="AB29" s="39">
        <v>1</v>
      </c>
      <c r="AC29" s="39">
        <v>0</v>
      </c>
      <c r="AD29" s="39">
        <v>0</v>
      </c>
    </row>
    <row r="30" spans="1:30" s="59" customFormat="1" ht="15.75" customHeight="1">
      <c r="A30" s="534"/>
      <c r="B30" s="526" t="s">
        <v>145</v>
      </c>
      <c r="C30" s="112" t="s">
        <v>113</v>
      </c>
      <c r="D30" s="35">
        <v>119</v>
      </c>
      <c r="E30" s="229">
        <v>100</v>
      </c>
      <c r="F30" s="36">
        <v>104</v>
      </c>
      <c r="G30" s="232">
        <f t="shared" si="5"/>
        <v>87.39495798319328</v>
      </c>
      <c r="H30" s="36">
        <v>15</v>
      </c>
      <c r="I30" s="232">
        <f>H30/D30*100</f>
        <v>12.605042016806722</v>
      </c>
      <c r="J30" s="36">
        <v>48</v>
      </c>
      <c r="K30" s="36"/>
      <c r="L30" s="36"/>
      <c r="M30" s="36"/>
      <c r="N30" s="36"/>
      <c r="O30" s="36"/>
      <c r="P30" s="36"/>
      <c r="Q30" s="36"/>
      <c r="R30" s="36"/>
      <c r="S30" s="36">
        <v>0</v>
      </c>
      <c r="T30" s="36">
        <v>0</v>
      </c>
      <c r="U30" s="36">
        <v>13</v>
      </c>
      <c r="V30" s="36">
        <v>24</v>
      </c>
      <c r="W30" s="36">
        <v>30</v>
      </c>
      <c r="X30" s="36">
        <v>31</v>
      </c>
      <c r="Y30" s="36">
        <v>14</v>
      </c>
      <c r="Z30" s="36">
        <v>7</v>
      </c>
      <c r="AA30" s="36">
        <v>67</v>
      </c>
      <c r="AB30" s="36">
        <v>51</v>
      </c>
      <c r="AC30" s="36">
        <v>1</v>
      </c>
      <c r="AD30" s="36">
        <v>0</v>
      </c>
    </row>
    <row r="31" spans="1:30" s="59" customFormat="1" ht="15.75" customHeight="1">
      <c r="A31" s="534"/>
      <c r="B31" s="526"/>
      <c r="C31" s="79" t="s">
        <v>34</v>
      </c>
      <c r="D31" s="42">
        <v>114</v>
      </c>
      <c r="E31" s="101">
        <v>100</v>
      </c>
      <c r="F31" s="38">
        <v>99</v>
      </c>
      <c r="G31" s="233">
        <f t="shared" si="5"/>
        <v>86.8421052631579</v>
      </c>
      <c r="H31" s="30">
        <v>15</v>
      </c>
      <c r="I31" s="233">
        <f t="shared" si="6"/>
        <v>13.157894736842104</v>
      </c>
      <c r="J31" s="39">
        <v>48</v>
      </c>
      <c r="K31" s="38"/>
      <c r="L31" s="38"/>
      <c r="M31" s="38"/>
      <c r="N31" s="38"/>
      <c r="O31" s="38"/>
      <c r="P31" s="38"/>
      <c r="Q31" s="38"/>
      <c r="R31" s="38"/>
      <c r="S31" s="38">
        <v>0</v>
      </c>
      <c r="T31" s="38">
        <v>0</v>
      </c>
      <c r="U31" s="38">
        <v>12</v>
      </c>
      <c r="V31" s="38">
        <v>23</v>
      </c>
      <c r="W31" s="38">
        <v>28</v>
      </c>
      <c r="X31" s="38">
        <v>31</v>
      </c>
      <c r="Y31" s="38">
        <v>13</v>
      </c>
      <c r="Z31" s="38">
        <v>7</v>
      </c>
      <c r="AA31" s="38">
        <v>63</v>
      </c>
      <c r="AB31" s="38">
        <v>50</v>
      </c>
      <c r="AC31" s="38">
        <v>1</v>
      </c>
      <c r="AD31" s="38">
        <v>0</v>
      </c>
    </row>
    <row r="32" spans="1:30" s="59" customFormat="1" ht="15.75" customHeight="1">
      <c r="A32" s="534"/>
      <c r="B32" s="526"/>
      <c r="C32" s="79" t="s">
        <v>35</v>
      </c>
      <c r="D32" s="42">
        <v>5</v>
      </c>
      <c r="E32" s="101">
        <v>100</v>
      </c>
      <c r="F32" s="38">
        <v>5</v>
      </c>
      <c r="G32" s="233">
        <f t="shared" si="5"/>
        <v>100</v>
      </c>
      <c r="H32" s="30">
        <v>0</v>
      </c>
      <c r="I32" s="6">
        <v>0</v>
      </c>
      <c r="J32" s="39">
        <v>47</v>
      </c>
      <c r="K32" s="38"/>
      <c r="L32" s="38"/>
      <c r="M32" s="38"/>
      <c r="N32" s="38"/>
      <c r="O32" s="38"/>
      <c r="P32" s="38"/>
      <c r="Q32" s="38"/>
      <c r="R32" s="38"/>
      <c r="S32" s="38">
        <v>0</v>
      </c>
      <c r="T32" s="38">
        <v>0</v>
      </c>
      <c r="U32" s="38">
        <v>1</v>
      </c>
      <c r="V32" s="38">
        <v>1</v>
      </c>
      <c r="W32" s="38">
        <v>2</v>
      </c>
      <c r="X32" s="38">
        <v>0</v>
      </c>
      <c r="Y32" s="38">
        <v>1</v>
      </c>
      <c r="Z32" s="38">
        <v>0</v>
      </c>
      <c r="AA32" s="38">
        <v>4</v>
      </c>
      <c r="AB32" s="38">
        <v>1</v>
      </c>
      <c r="AC32" s="38">
        <v>0</v>
      </c>
      <c r="AD32" s="38">
        <v>0</v>
      </c>
    </row>
    <row r="33" spans="1:30" ht="15.75">
      <c r="A33" s="534"/>
      <c r="B33" s="526" t="s">
        <v>546</v>
      </c>
      <c r="C33" s="112" t="s">
        <v>113</v>
      </c>
      <c r="D33" s="306">
        <v>66</v>
      </c>
      <c r="E33" s="296">
        <v>100</v>
      </c>
      <c r="F33" s="306">
        <v>57</v>
      </c>
      <c r="G33" s="296">
        <f t="shared" si="5"/>
        <v>86.36363636363636</v>
      </c>
      <c r="H33" s="306">
        <v>9</v>
      </c>
      <c r="I33" s="296">
        <f>H33/D33*100</f>
        <v>13.636363636363635</v>
      </c>
      <c r="J33" s="306">
        <v>47</v>
      </c>
      <c r="K33" s="322"/>
      <c r="L33" s="322"/>
      <c r="M33" s="322"/>
      <c r="N33" s="322"/>
      <c r="O33" s="322"/>
      <c r="P33" s="322"/>
      <c r="Q33" s="322"/>
      <c r="R33" s="322"/>
      <c r="S33" s="306">
        <v>0</v>
      </c>
      <c r="T33" s="306">
        <v>0</v>
      </c>
      <c r="U33" s="306">
        <v>6</v>
      </c>
      <c r="V33" s="306">
        <v>18</v>
      </c>
      <c r="W33" s="306">
        <v>7</v>
      </c>
      <c r="X33" s="306">
        <v>28</v>
      </c>
      <c r="Y33" s="306">
        <v>6</v>
      </c>
      <c r="Z33" s="306">
        <v>1</v>
      </c>
      <c r="AA33" s="306">
        <v>33</v>
      </c>
      <c r="AB33" s="306">
        <v>33</v>
      </c>
      <c r="AC33" s="306">
        <v>0</v>
      </c>
      <c r="AD33" s="306">
        <v>0</v>
      </c>
    </row>
    <row r="34" spans="1:30" ht="15.75">
      <c r="A34" s="534"/>
      <c r="B34" s="526"/>
      <c r="C34" s="79" t="s">
        <v>34</v>
      </c>
      <c r="D34" s="307">
        <v>63</v>
      </c>
      <c r="E34" s="101">
        <v>100</v>
      </c>
      <c r="F34" s="307">
        <v>54</v>
      </c>
      <c r="G34" s="101">
        <f t="shared" si="5"/>
        <v>85.71428571428571</v>
      </c>
      <c r="H34" s="307">
        <v>9</v>
      </c>
      <c r="I34" s="101">
        <f>H34/D34*100</f>
        <v>14.285714285714285</v>
      </c>
      <c r="J34" s="307">
        <v>47</v>
      </c>
      <c r="K34" s="323"/>
      <c r="L34" s="323"/>
      <c r="M34" s="323"/>
      <c r="N34" s="323"/>
      <c r="O34" s="323"/>
      <c r="P34" s="323"/>
      <c r="Q34" s="323"/>
      <c r="R34" s="323"/>
      <c r="S34" s="307">
        <v>0</v>
      </c>
      <c r="T34" s="307">
        <v>0</v>
      </c>
      <c r="U34" s="307">
        <v>6</v>
      </c>
      <c r="V34" s="307">
        <v>17</v>
      </c>
      <c r="W34" s="307">
        <v>7</v>
      </c>
      <c r="X34" s="307">
        <v>27</v>
      </c>
      <c r="Y34" s="307">
        <v>5</v>
      </c>
      <c r="Z34" s="307">
        <v>1</v>
      </c>
      <c r="AA34" s="307">
        <v>30</v>
      </c>
      <c r="AB34" s="307">
        <v>33</v>
      </c>
      <c r="AC34" s="307">
        <v>0</v>
      </c>
      <c r="AD34" s="307">
        <v>0</v>
      </c>
    </row>
    <row r="35" spans="1:30" ht="15.75">
      <c r="A35" s="534"/>
      <c r="B35" s="526"/>
      <c r="C35" s="79" t="s">
        <v>35</v>
      </c>
      <c r="D35" s="318">
        <v>3</v>
      </c>
      <c r="E35" s="231">
        <v>100</v>
      </c>
      <c r="F35" s="318">
        <v>3</v>
      </c>
      <c r="G35" s="231">
        <f t="shared" si="5"/>
        <v>100</v>
      </c>
      <c r="H35" s="318">
        <v>0</v>
      </c>
      <c r="I35" s="231">
        <v>0</v>
      </c>
      <c r="J35" s="318">
        <v>49</v>
      </c>
      <c r="K35" s="324"/>
      <c r="L35" s="324"/>
      <c r="M35" s="324"/>
      <c r="N35" s="324"/>
      <c r="O35" s="324"/>
      <c r="P35" s="324"/>
      <c r="Q35" s="324"/>
      <c r="R35" s="324"/>
      <c r="S35" s="318">
        <v>0</v>
      </c>
      <c r="T35" s="318">
        <v>0</v>
      </c>
      <c r="U35" s="318">
        <v>0</v>
      </c>
      <c r="V35" s="318">
        <v>1</v>
      </c>
      <c r="W35" s="318">
        <v>0</v>
      </c>
      <c r="X35" s="318">
        <v>1</v>
      </c>
      <c r="Y35" s="318">
        <v>1</v>
      </c>
      <c r="Z35" s="318">
        <v>0</v>
      </c>
      <c r="AA35" s="318">
        <v>3</v>
      </c>
      <c r="AB35" s="318">
        <v>0</v>
      </c>
      <c r="AC35" s="318">
        <v>0</v>
      </c>
      <c r="AD35" s="318">
        <v>0</v>
      </c>
    </row>
    <row r="36" ht="15.75">
      <c r="A36" s="222"/>
    </row>
    <row r="55" spans="1:30" ht="15.75">
      <c r="A55" s="467" t="str">
        <f>"-"&amp;Sheet1!H13&amp;"-"</f>
        <v>-102-</v>
      </c>
      <c r="B55" s="467"/>
      <c r="C55" s="467"/>
      <c r="D55" s="467"/>
      <c r="E55" s="467"/>
      <c r="F55" s="467"/>
      <c r="G55" s="467"/>
      <c r="H55" s="467"/>
      <c r="I55" s="467"/>
      <c r="J55" s="467"/>
      <c r="K55" s="467"/>
      <c r="L55" s="467"/>
      <c r="M55" s="467"/>
      <c r="N55" s="467"/>
      <c r="O55" s="467"/>
      <c r="P55" s="467"/>
      <c r="Q55" s="467"/>
      <c r="R55" s="467"/>
      <c r="S55" s="467"/>
      <c r="T55" s="467"/>
      <c r="U55" s="467"/>
      <c r="V55" s="467" t="str">
        <f>"-"&amp;Sheet1!I13&amp;"-"</f>
        <v>-103-</v>
      </c>
      <c r="W55" s="467"/>
      <c r="X55" s="467"/>
      <c r="Y55" s="467"/>
      <c r="Z55" s="467"/>
      <c r="AA55" s="467"/>
      <c r="AB55" s="467"/>
      <c r="AC55" s="467"/>
      <c r="AD55" s="467"/>
    </row>
  </sheetData>
  <sheetProtection/>
  <mergeCells count="31">
    <mergeCell ref="V1:AD1"/>
    <mergeCell ref="A2:S2"/>
    <mergeCell ref="V2:AB2"/>
    <mergeCell ref="A3:C5"/>
    <mergeCell ref="D3:I3"/>
    <mergeCell ref="A1:U1"/>
    <mergeCell ref="AA3:AD4"/>
    <mergeCell ref="S3:U4"/>
    <mergeCell ref="H4:I4"/>
    <mergeCell ref="F4:G4"/>
    <mergeCell ref="V3:Z4"/>
    <mergeCell ref="J3:J5"/>
    <mergeCell ref="N3:R3"/>
    <mergeCell ref="K3:M3"/>
    <mergeCell ref="D4:E4"/>
    <mergeCell ref="V55:AD55"/>
    <mergeCell ref="B6:B8"/>
    <mergeCell ref="B9:B11"/>
    <mergeCell ref="B12:B14"/>
    <mergeCell ref="B24:B26"/>
    <mergeCell ref="B18:B20"/>
    <mergeCell ref="B15:B17"/>
    <mergeCell ref="A24:A35"/>
    <mergeCell ref="A6:A9"/>
    <mergeCell ref="B21:B23"/>
    <mergeCell ref="A55:U55"/>
    <mergeCell ref="A10:A14"/>
    <mergeCell ref="B33:B35"/>
    <mergeCell ref="B30:B32"/>
    <mergeCell ref="B27:B29"/>
    <mergeCell ref="A15:A23"/>
  </mergeCells>
  <printOptions/>
  <pageMargins left="0.7086614173228347" right="0.7086614173228347" top="0.7480314960629921" bottom="0.7480314960629921" header="0.31496062992125984" footer="0.31496062992125984"/>
  <pageSetup fitToWidth="2" horizontalDpi="600" verticalDpi="600" orientation="portrait" pageOrder="overThenDown" paperSize="8" scale="115" r:id="rId1"/>
  <colBreaks count="1" manualBreakCount="1">
    <brk id="21" max="65535" man="1"/>
  </colBreaks>
</worksheet>
</file>

<file path=xl/worksheets/sheet41.xml><?xml version="1.0" encoding="utf-8"?>
<worksheet xmlns="http://schemas.openxmlformats.org/spreadsheetml/2006/main" xmlns:r="http://schemas.openxmlformats.org/officeDocument/2006/relationships">
  <dimension ref="A1:AB44"/>
  <sheetViews>
    <sheetView view="pageBreakPreview" zoomScale="60" zoomScalePageLayoutView="80" workbookViewId="0" topLeftCell="A1">
      <selection activeCell="A1" sqref="A1:H1"/>
    </sheetView>
  </sheetViews>
  <sheetFormatPr defaultColWidth="9.00390625" defaultRowHeight="16.5"/>
  <cols>
    <col min="1" max="1" width="3.75390625" style="177" customWidth="1"/>
    <col min="2" max="2" width="15.75390625" style="177" customWidth="1"/>
    <col min="3" max="3" width="9.875" style="177" customWidth="1"/>
    <col min="4" max="16" width="10.25390625" style="177" customWidth="1"/>
  </cols>
  <sheetData>
    <row r="1" spans="1:16" ht="19.5">
      <c r="A1" s="612" t="s">
        <v>639</v>
      </c>
      <c r="B1" s="612"/>
      <c r="C1" s="612"/>
      <c r="D1" s="612"/>
      <c r="E1" s="612"/>
      <c r="F1" s="612"/>
      <c r="G1" s="612"/>
      <c r="H1" s="612"/>
      <c r="I1" s="613" t="s">
        <v>640</v>
      </c>
      <c r="J1" s="613"/>
      <c r="K1" s="613"/>
      <c r="L1" s="613"/>
      <c r="M1" s="613"/>
      <c r="N1" s="613"/>
      <c r="O1" s="613"/>
      <c r="P1" s="613"/>
    </row>
    <row r="2" spans="1:16" ht="16.5">
      <c r="A2" s="166"/>
      <c r="B2" s="166"/>
      <c r="C2" s="166"/>
      <c r="D2" s="166"/>
      <c r="E2" s="166"/>
      <c r="F2" s="166"/>
      <c r="G2" s="166"/>
      <c r="H2" s="166"/>
      <c r="I2" s="166"/>
      <c r="J2" s="167"/>
      <c r="K2" s="167"/>
      <c r="L2" s="166"/>
      <c r="M2" s="166"/>
      <c r="N2" s="166"/>
      <c r="O2" s="166"/>
      <c r="P2" s="166"/>
    </row>
    <row r="3" spans="1:16" ht="16.5">
      <c r="A3" s="168"/>
      <c r="B3" s="168"/>
      <c r="C3" s="614" t="s">
        <v>561</v>
      </c>
      <c r="D3" s="614"/>
      <c r="E3" s="614"/>
      <c r="F3" s="614"/>
      <c r="G3" s="169"/>
      <c r="H3" s="170" t="s">
        <v>24</v>
      </c>
      <c r="K3" s="615" t="s">
        <v>562</v>
      </c>
      <c r="L3" s="615"/>
      <c r="M3" s="615"/>
      <c r="N3" s="615"/>
      <c r="O3" s="171"/>
      <c r="P3" s="172" t="s">
        <v>301</v>
      </c>
    </row>
    <row r="4" spans="1:16" ht="16.5">
      <c r="A4" s="173"/>
      <c r="B4" s="173"/>
      <c r="C4" s="173"/>
      <c r="D4" s="173"/>
      <c r="E4" s="173"/>
      <c r="F4" s="173"/>
      <c r="G4" s="173"/>
      <c r="H4" s="173"/>
      <c r="I4" s="173"/>
      <c r="J4" s="173"/>
      <c r="K4" s="173"/>
      <c r="L4" s="173"/>
      <c r="M4" s="173"/>
      <c r="N4" s="173"/>
      <c r="O4" s="173"/>
      <c r="P4" s="173"/>
    </row>
    <row r="5" spans="1:16" ht="16.5">
      <c r="A5" s="621"/>
      <c r="B5" s="622"/>
      <c r="C5" s="623"/>
      <c r="D5" s="616" t="s">
        <v>0</v>
      </c>
      <c r="E5" s="616" t="s">
        <v>29</v>
      </c>
      <c r="F5" s="618" t="s">
        <v>479</v>
      </c>
      <c r="G5" s="619"/>
      <c r="H5" s="619"/>
      <c r="I5" s="619"/>
      <c r="J5" s="619"/>
      <c r="K5" s="619"/>
      <c r="L5" s="620"/>
      <c r="M5" s="619" t="s">
        <v>478</v>
      </c>
      <c r="N5" s="619"/>
      <c r="O5" s="619"/>
      <c r="P5" s="620"/>
    </row>
    <row r="6" spans="1:16" ht="41.25">
      <c r="A6" s="624"/>
      <c r="B6" s="625"/>
      <c r="C6" s="626"/>
      <c r="D6" s="617"/>
      <c r="E6" s="617"/>
      <c r="F6" s="175" t="s">
        <v>69</v>
      </c>
      <c r="G6" s="175" t="s">
        <v>70</v>
      </c>
      <c r="H6" s="174" t="s">
        <v>71</v>
      </c>
      <c r="I6" s="174" t="s">
        <v>327</v>
      </c>
      <c r="J6" s="174" t="s">
        <v>328</v>
      </c>
      <c r="K6" s="174" t="s">
        <v>329</v>
      </c>
      <c r="L6" s="174" t="s">
        <v>330</v>
      </c>
      <c r="M6" s="174" t="s">
        <v>16</v>
      </c>
      <c r="N6" s="174" t="s">
        <v>331</v>
      </c>
      <c r="O6" s="262" t="s">
        <v>332</v>
      </c>
      <c r="P6" s="175" t="s">
        <v>333</v>
      </c>
    </row>
    <row r="7" spans="1:16" ht="16.5" customHeight="1">
      <c r="A7" s="606" t="s">
        <v>480</v>
      </c>
      <c r="B7" s="606"/>
      <c r="C7" s="264" t="s">
        <v>63</v>
      </c>
      <c r="D7" s="265">
        <f>D10+D13+D16+D19</f>
        <v>204</v>
      </c>
      <c r="E7" s="359">
        <f>(D10*E10+D13*E13+D16*E16+D19*E19)/D7</f>
        <v>52.15686274509804</v>
      </c>
      <c r="F7" s="266">
        <f>F10+F13+F16+F19</f>
        <v>0</v>
      </c>
      <c r="G7" s="266">
        <f aca="true" t="shared" si="0" ref="G7:P7">G10+G13+G16+G19</f>
        <v>3</v>
      </c>
      <c r="H7" s="266">
        <f t="shared" si="0"/>
        <v>18</v>
      </c>
      <c r="I7" s="266">
        <f t="shared" si="0"/>
        <v>49</v>
      </c>
      <c r="J7" s="266">
        <f t="shared" si="0"/>
        <v>61</v>
      </c>
      <c r="K7" s="266">
        <f t="shared" si="0"/>
        <v>50</v>
      </c>
      <c r="L7" s="266">
        <f t="shared" si="0"/>
        <v>23</v>
      </c>
      <c r="M7" s="266">
        <f t="shared" si="0"/>
        <v>54</v>
      </c>
      <c r="N7" s="266">
        <f t="shared" si="0"/>
        <v>127</v>
      </c>
      <c r="O7" s="266">
        <f t="shared" si="0"/>
        <v>23</v>
      </c>
      <c r="P7" s="266">
        <f t="shared" si="0"/>
        <v>0</v>
      </c>
    </row>
    <row r="8" spans="1:16" ht="16.5">
      <c r="A8" s="606"/>
      <c r="B8" s="606"/>
      <c r="C8" s="176" t="s">
        <v>64</v>
      </c>
      <c r="D8" s="267">
        <f>D11+D14+D17+D20</f>
        <v>141</v>
      </c>
      <c r="E8" s="360">
        <f>(D11*E11+D14*E14+D17*E17+D20*E20)/D8</f>
        <v>52.41843971631206</v>
      </c>
      <c r="F8" s="268">
        <f aca="true" t="shared" si="1" ref="F8:P8">F11+F14+F17+F20</f>
        <v>0</v>
      </c>
      <c r="G8" s="268">
        <f t="shared" si="1"/>
        <v>2</v>
      </c>
      <c r="H8" s="268">
        <f t="shared" si="1"/>
        <v>11</v>
      </c>
      <c r="I8" s="268">
        <f t="shared" si="1"/>
        <v>30</v>
      </c>
      <c r="J8" s="268">
        <f t="shared" si="1"/>
        <v>38</v>
      </c>
      <c r="K8" s="268">
        <f t="shared" si="1"/>
        <v>43</v>
      </c>
      <c r="L8" s="268">
        <f t="shared" si="1"/>
        <v>17</v>
      </c>
      <c r="M8" s="268">
        <f t="shared" si="1"/>
        <v>41</v>
      </c>
      <c r="N8" s="268">
        <f t="shared" si="1"/>
        <v>81</v>
      </c>
      <c r="O8" s="268">
        <f t="shared" si="1"/>
        <v>19</v>
      </c>
      <c r="P8" s="268">
        <f t="shared" si="1"/>
        <v>0</v>
      </c>
    </row>
    <row r="9" spans="1:16" ht="16.5">
      <c r="A9" s="606"/>
      <c r="B9" s="606"/>
      <c r="C9" s="176" t="s">
        <v>65</v>
      </c>
      <c r="D9" s="267">
        <f>D12+D15+D18+D21</f>
        <v>63</v>
      </c>
      <c r="E9" s="360">
        <f>(D12*E12+D15*E15+D18*E18+D21*E21)/D9</f>
        <v>51.06349206349206</v>
      </c>
      <c r="F9" s="268">
        <f aca="true" t="shared" si="2" ref="F9:P9">F12+F15+F18+F21</f>
        <v>0</v>
      </c>
      <c r="G9" s="268">
        <f t="shared" si="2"/>
        <v>1</v>
      </c>
      <c r="H9" s="268">
        <f t="shared" si="2"/>
        <v>7</v>
      </c>
      <c r="I9" s="268">
        <f t="shared" si="2"/>
        <v>19</v>
      </c>
      <c r="J9" s="268">
        <f t="shared" si="2"/>
        <v>23</v>
      </c>
      <c r="K9" s="268">
        <f t="shared" si="2"/>
        <v>7</v>
      </c>
      <c r="L9" s="268">
        <f t="shared" si="2"/>
        <v>6</v>
      </c>
      <c r="M9" s="268">
        <f t="shared" si="2"/>
        <v>13</v>
      </c>
      <c r="N9" s="268">
        <f t="shared" si="2"/>
        <v>46</v>
      </c>
      <c r="O9" s="268">
        <f t="shared" si="2"/>
        <v>4</v>
      </c>
      <c r="P9" s="268">
        <f t="shared" si="2"/>
        <v>0</v>
      </c>
    </row>
    <row r="10" spans="1:16" ht="16.5" customHeight="1">
      <c r="A10" s="606" t="s">
        <v>481</v>
      </c>
      <c r="B10" s="606"/>
      <c r="C10" s="264" t="s">
        <v>334</v>
      </c>
      <c r="D10" s="265">
        <v>56</v>
      </c>
      <c r="E10" s="265">
        <v>52</v>
      </c>
      <c r="F10" s="266">
        <v>0</v>
      </c>
      <c r="G10" s="266">
        <v>0</v>
      </c>
      <c r="H10" s="265">
        <v>6</v>
      </c>
      <c r="I10" s="265">
        <v>10</v>
      </c>
      <c r="J10" s="265">
        <v>16</v>
      </c>
      <c r="K10" s="265">
        <v>21</v>
      </c>
      <c r="L10" s="265">
        <v>3</v>
      </c>
      <c r="M10" s="265">
        <v>12</v>
      </c>
      <c r="N10" s="265">
        <v>33</v>
      </c>
      <c r="O10" s="265">
        <v>11</v>
      </c>
      <c r="P10" s="266">
        <v>0</v>
      </c>
    </row>
    <row r="11" spans="1:16" ht="16.5">
      <c r="A11" s="606"/>
      <c r="B11" s="606"/>
      <c r="C11" s="176" t="s">
        <v>335</v>
      </c>
      <c r="D11" s="267">
        <v>45</v>
      </c>
      <c r="E11" s="267">
        <v>52</v>
      </c>
      <c r="F11" s="268">
        <v>0</v>
      </c>
      <c r="G11" s="268">
        <v>0</v>
      </c>
      <c r="H11" s="267">
        <v>1</v>
      </c>
      <c r="I11" s="267">
        <v>6</v>
      </c>
      <c r="J11" s="267">
        <v>15</v>
      </c>
      <c r="K11" s="267">
        <v>20</v>
      </c>
      <c r="L11" s="267">
        <v>3</v>
      </c>
      <c r="M11" s="267">
        <v>8</v>
      </c>
      <c r="N11" s="267">
        <v>26</v>
      </c>
      <c r="O11" s="269">
        <v>11</v>
      </c>
      <c r="P11" s="268">
        <v>0</v>
      </c>
    </row>
    <row r="12" spans="1:16" ht="16.5">
      <c r="A12" s="606"/>
      <c r="B12" s="606"/>
      <c r="C12" s="176" t="s">
        <v>336</v>
      </c>
      <c r="D12" s="267">
        <v>11</v>
      </c>
      <c r="E12" s="267">
        <v>51</v>
      </c>
      <c r="F12" s="268">
        <v>0</v>
      </c>
      <c r="G12" s="268">
        <v>0</v>
      </c>
      <c r="H12" s="267">
        <v>5</v>
      </c>
      <c r="I12" s="267">
        <v>4</v>
      </c>
      <c r="J12" s="267">
        <v>1</v>
      </c>
      <c r="K12" s="267">
        <v>1</v>
      </c>
      <c r="L12" s="268">
        <v>0</v>
      </c>
      <c r="M12" s="267">
        <v>4</v>
      </c>
      <c r="N12" s="267">
        <v>7</v>
      </c>
      <c r="O12" s="269">
        <v>0</v>
      </c>
      <c r="P12" s="268">
        <v>0</v>
      </c>
    </row>
    <row r="13" spans="1:16" ht="16.5" customHeight="1">
      <c r="A13" s="606" t="s">
        <v>482</v>
      </c>
      <c r="B13" s="606"/>
      <c r="C13" s="264" t="s">
        <v>334</v>
      </c>
      <c r="D13" s="265">
        <v>56</v>
      </c>
      <c r="E13" s="265">
        <v>51</v>
      </c>
      <c r="F13" s="265">
        <v>0</v>
      </c>
      <c r="G13" s="265">
        <v>3</v>
      </c>
      <c r="H13" s="265">
        <v>6</v>
      </c>
      <c r="I13" s="265">
        <v>12</v>
      </c>
      <c r="J13" s="265">
        <v>20</v>
      </c>
      <c r="K13" s="265">
        <v>11</v>
      </c>
      <c r="L13" s="265">
        <v>4</v>
      </c>
      <c r="M13" s="265">
        <f>SUM(M14:M15)</f>
        <v>17</v>
      </c>
      <c r="N13" s="265">
        <f>SUM(N14:N15)</f>
        <v>36</v>
      </c>
      <c r="O13" s="265">
        <v>3</v>
      </c>
      <c r="P13" s="265">
        <v>0</v>
      </c>
    </row>
    <row r="14" spans="1:16" ht="16.5">
      <c r="A14" s="606"/>
      <c r="B14" s="606"/>
      <c r="C14" s="176" t="s">
        <v>335</v>
      </c>
      <c r="D14" s="267">
        <v>34</v>
      </c>
      <c r="E14" s="267">
        <v>51</v>
      </c>
      <c r="F14" s="267">
        <v>0</v>
      </c>
      <c r="G14" s="267">
        <v>2</v>
      </c>
      <c r="H14" s="267">
        <v>5</v>
      </c>
      <c r="I14" s="267">
        <v>6</v>
      </c>
      <c r="J14" s="267">
        <v>10</v>
      </c>
      <c r="K14" s="267">
        <v>8</v>
      </c>
      <c r="L14" s="267">
        <v>3</v>
      </c>
      <c r="M14" s="267">
        <v>11</v>
      </c>
      <c r="N14" s="267">
        <v>21</v>
      </c>
      <c r="O14" s="267">
        <v>2</v>
      </c>
      <c r="P14" s="267">
        <v>0</v>
      </c>
    </row>
    <row r="15" spans="1:16" ht="16.5">
      <c r="A15" s="606"/>
      <c r="B15" s="606"/>
      <c r="C15" s="176" t="s">
        <v>336</v>
      </c>
      <c r="D15" s="267">
        <v>22</v>
      </c>
      <c r="E15" s="267">
        <v>50</v>
      </c>
      <c r="F15" s="267">
        <v>0</v>
      </c>
      <c r="G15" s="267">
        <v>1</v>
      </c>
      <c r="H15" s="267">
        <v>1</v>
      </c>
      <c r="I15" s="267">
        <v>6</v>
      </c>
      <c r="J15" s="267">
        <v>10</v>
      </c>
      <c r="K15" s="267">
        <v>3</v>
      </c>
      <c r="L15" s="268">
        <v>1</v>
      </c>
      <c r="M15" s="267">
        <v>6</v>
      </c>
      <c r="N15" s="267">
        <v>15</v>
      </c>
      <c r="O15" s="268">
        <v>1</v>
      </c>
      <c r="P15" s="267">
        <v>0</v>
      </c>
    </row>
    <row r="16" spans="1:16" ht="16.5" customHeight="1">
      <c r="A16" s="606" t="s">
        <v>547</v>
      </c>
      <c r="B16" s="606"/>
      <c r="C16" s="264" t="s">
        <v>334</v>
      </c>
      <c r="D16" s="265">
        <v>45</v>
      </c>
      <c r="E16" s="265">
        <v>55</v>
      </c>
      <c r="F16" s="266">
        <v>0</v>
      </c>
      <c r="G16" s="266">
        <v>0</v>
      </c>
      <c r="H16" s="265">
        <v>2</v>
      </c>
      <c r="I16" s="265">
        <v>10</v>
      </c>
      <c r="J16" s="265">
        <v>11</v>
      </c>
      <c r="K16" s="265">
        <v>10</v>
      </c>
      <c r="L16" s="265">
        <v>12</v>
      </c>
      <c r="M16" s="265">
        <f>M17+M18</f>
        <v>11</v>
      </c>
      <c r="N16" s="265">
        <v>31</v>
      </c>
      <c r="O16" s="265">
        <f>O17+O18</f>
        <v>3</v>
      </c>
      <c r="P16" s="265">
        <v>0</v>
      </c>
    </row>
    <row r="17" spans="1:16" ht="16.5">
      <c r="A17" s="606"/>
      <c r="B17" s="606"/>
      <c r="C17" s="176" t="s">
        <v>335</v>
      </c>
      <c r="D17" s="267">
        <v>31</v>
      </c>
      <c r="E17" s="267">
        <v>56</v>
      </c>
      <c r="F17" s="268">
        <v>0</v>
      </c>
      <c r="G17" s="268">
        <v>0</v>
      </c>
      <c r="H17" s="267">
        <v>2</v>
      </c>
      <c r="I17" s="267">
        <v>7</v>
      </c>
      <c r="J17" s="267">
        <v>6</v>
      </c>
      <c r="K17" s="267">
        <v>7</v>
      </c>
      <c r="L17" s="267">
        <v>9</v>
      </c>
      <c r="M17" s="267">
        <v>10</v>
      </c>
      <c r="N17" s="267">
        <v>19</v>
      </c>
      <c r="O17" s="267">
        <v>2</v>
      </c>
      <c r="P17" s="268">
        <v>0</v>
      </c>
    </row>
    <row r="18" spans="1:16" ht="16.5">
      <c r="A18" s="606"/>
      <c r="B18" s="606"/>
      <c r="C18" s="176" t="s">
        <v>336</v>
      </c>
      <c r="D18" s="267">
        <v>14</v>
      </c>
      <c r="E18" s="267">
        <v>54</v>
      </c>
      <c r="F18" s="268">
        <v>0</v>
      </c>
      <c r="G18" s="268">
        <v>0</v>
      </c>
      <c r="H18" s="268">
        <v>0</v>
      </c>
      <c r="I18" s="267">
        <v>3</v>
      </c>
      <c r="J18" s="267">
        <v>5</v>
      </c>
      <c r="K18" s="267">
        <v>3</v>
      </c>
      <c r="L18" s="268">
        <v>3</v>
      </c>
      <c r="M18" s="267">
        <v>1</v>
      </c>
      <c r="N18" s="267">
        <v>12</v>
      </c>
      <c r="O18" s="268">
        <v>1</v>
      </c>
      <c r="P18" s="268">
        <v>0</v>
      </c>
    </row>
    <row r="19" spans="1:16" ht="16.5">
      <c r="A19" s="606" t="s">
        <v>548</v>
      </c>
      <c r="B19" s="606"/>
      <c r="C19" s="264" t="s">
        <v>63</v>
      </c>
      <c r="D19" s="265">
        <v>47</v>
      </c>
      <c r="E19" s="265">
        <v>51</v>
      </c>
      <c r="F19" s="266">
        <v>0</v>
      </c>
      <c r="G19" s="266">
        <v>0</v>
      </c>
      <c r="H19" s="265">
        <v>4</v>
      </c>
      <c r="I19" s="361">
        <v>17</v>
      </c>
      <c r="J19" s="361">
        <v>14</v>
      </c>
      <c r="K19" s="361">
        <v>8</v>
      </c>
      <c r="L19" s="265">
        <v>4</v>
      </c>
      <c r="M19" s="265">
        <v>14</v>
      </c>
      <c r="N19" s="266">
        <v>27</v>
      </c>
      <c r="O19" s="266">
        <v>6</v>
      </c>
      <c r="P19" s="265">
        <v>0</v>
      </c>
    </row>
    <row r="20" spans="1:16" ht="16.5">
      <c r="A20" s="606"/>
      <c r="B20" s="606"/>
      <c r="C20" s="176" t="s">
        <v>64</v>
      </c>
      <c r="D20" s="267">
        <v>31</v>
      </c>
      <c r="E20" s="267">
        <v>51</v>
      </c>
      <c r="F20" s="268">
        <v>0</v>
      </c>
      <c r="G20" s="268">
        <v>0</v>
      </c>
      <c r="H20" s="267">
        <v>3</v>
      </c>
      <c r="I20" s="362">
        <v>11</v>
      </c>
      <c r="J20" s="362">
        <v>7</v>
      </c>
      <c r="K20" s="362">
        <v>8</v>
      </c>
      <c r="L20" s="267">
        <v>2</v>
      </c>
      <c r="M20" s="267">
        <v>12</v>
      </c>
      <c r="N20" s="268">
        <v>15</v>
      </c>
      <c r="O20" s="268">
        <v>4</v>
      </c>
      <c r="P20" s="268">
        <v>0</v>
      </c>
    </row>
    <row r="21" spans="1:16" ht="16.5">
      <c r="A21" s="606"/>
      <c r="B21" s="606"/>
      <c r="C21" s="176" t="s">
        <v>65</v>
      </c>
      <c r="D21" s="267">
        <v>16</v>
      </c>
      <c r="E21" s="267">
        <v>50</v>
      </c>
      <c r="F21" s="268">
        <v>0</v>
      </c>
      <c r="G21" s="268">
        <v>0</v>
      </c>
      <c r="H21" s="268">
        <v>1</v>
      </c>
      <c r="I21" s="362">
        <v>6</v>
      </c>
      <c r="J21" s="362">
        <v>7</v>
      </c>
      <c r="K21" s="268">
        <v>0</v>
      </c>
      <c r="L21" s="267">
        <v>2</v>
      </c>
      <c r="M21" s="267">
        <v>2</v>
      </c>
      <c r="N21" s="268">
        <v>12</v>
      </c>
      <c r="O21" s="268">
        <v>2</v>
      </c>
      <c r="P21" s="268">
        <v>0</v>
      </c>
    </row>
    <row r="22" spans="1:16" ht="13.5" customHeight="1">
      <c r="A22" s="607" t="s">
        <v>549</v>
      </c>
      <c r="B22" s="607"/>
      <c r="C22" s="607"/>
      <c r="D22" s="607"/>
      <c r="E22" s="607"/>
      <c r="F22" s="607"/>
      <c r="G22" s="607"/>
      <c r="H22" s="607"/>
      <c r="I22" s="608"/>
      <c r="J22"/>
      <c r="K22"/>
      <c r="L22"/>
      <c r="M22" s="325"/>
      <c r="N22"/>
      <c r="O22"/>
      <c r="P22"/>
    </row>
    <row r="23" spans="1:8" s="610" customFormat="1" ht="13.5" customHeight="1">
      <c r="A23" s="609" t="s">
        <v>550</v>
      </c>
      <c r="B23" s="609"/>
      <c r="C23" s="609"/>
      <c r="D23" s="609"/>
      <c r="E23" s="609"/>
      <c r="F23" s="609"/>
      <c r="G23" s="609"/>
      <c r="H23" s="609"/>
    </row>
    <row r="24" spans="1:8" s="610" customFormat="1" ht="13.5" customHeight="1">
      <c r="A24" s="609" t="s">
        <v>551</v>
      </c>
      <c r="B24" s="609"/>
      <c r="C24" s="609"/>
      <c r="D24" s="609"/>
      <c r="E24" s="609"/>
      <c r="F24" s="609"/>
      <c r="G24" s="609"/>
      <c r="H24" s="609"/>
    </row>
    <row r="25" spans="1:8" s="610" customFormat="1" ht="13.5" customHeight="1">
      <c r="A25" s="609" t="s">
        <v>552</v>
      </c>
      <c r="B25" s="609"/>
      <c r="C25" s="609"/>
      <c r="D25" s="609"/>
      <c r="E25" s="609"/>
      <c r="F25" s="609"/>
      <c r="G25" s="609"/>
      <c r="H25" s="609"/>
    </row>
    <row r="26" spans="1:8" s="610" customFormat="1" ht="13.5" customHeight="1">
      <c r="A26" s="609" t="s">
        <v>553</v>
      </c>
      <c r="B26" s="609"/>
      <c r="C26" s="609"/>
      <c r="D26" s="609"/>
      <c r="E26" s="609"/>
      <c r="F26" s="609"/>
      <c r="G26" s="609"/>
      <c r="H26" s="609"/>
    </row>
    <row r="27" spans="1:8" ht="13.5" customHeight="1">
      <c r="A27" s="609"/>
      <c r="B27" s="609"/>
      <c r="C27" s="609"/>
      <c r="D27" s="609"/>
      <c r="E27" s="609"/>
      <c r="F27" s="609"/>
      <c r="G27" s="609"/>
      <c r="H27" s="609"/>
    </row>
    <row r="28" spans="1:8" ht="13.5" customHeight="1">
      <c r="A28" s="611"/>
      <c r="B28" s="611"/>
      <c r="C28" s="611"/>
      <c r="D28" s="611"/>
      <c r="E28" s="611"/>
      <c r="F28" s="611"/>
      <c r="G28" s="611"/>
      <c r="H28" s="611"/>
    </row>
    <row r="32" spans="1:16" ht="16.5">
      <c r="A32" s="178"/>
      <c r="B32" s="178"/>
      <c r="C32" s="178"/>
      <c r="D32" s="178"/>
      <c r="E32" s="178"/>
      <c r="F32" s="178"/>
      <c r="G32" s="178"/>
      <c r="H32" s="178"/>
      <c r="I32" s="178"/>
      <c r="J32" s="178"/>
      <c r="K32" s="178"/>
      <c r="L32" s="178"/>
      <c r="M32" s="178"/>
      <c r="N32" s="178"/>
      <c r="O32" s="178"/>
      <c r="P32" s="178"/>
    </row>
    <row r="38" spans="1:16" ht="16.5">
      <c r="A38" s="178"/>
      <c r="B38" s="178"/>
      <c r="C38" s="178"/>
      <c r="D38" s="178"/>
      <c r="E38" s="178"/>
      <c r="F38" s="178"/>
      <c r="G38" s="178"/>
      <c r="H38" s="178"/>
      <c r="I38" s="178"/>
      <c r="J38" s="178"/>
      <c r="K38" s="178"/>
      <c r="L38" s="178"/>
      <c r="M38" s="178"/>
      <c r="N38" s="178"/>
      <c r="O38" s="178"/>
      <c r="P38" s="178"/>
    </row>
    <row r="44" spans="1:28" ht="16.5">
      <c r="A44" s="467" t="str">
        <f>"-"&amp;Sheet1!B14&amp;"-"</f>
        <v>-104-</v>
      </c>
      <c r="B44" s="467"/>
      <c r="C44" s="467"/>
      <c r="D44" s="467"/>
      <c r="E44" s="467"/>
      <c r="F44" s="467"/>
      <c r="G44" s="467"/>
      <c r="H44" s="467"/>
      <c r="I44" s="467" t="str">
        <f>"-"&amp;Sheet1!C14&amp;"-"</f>
        <v>-105-</v>
      </c>
      <c r="J44" s="467"/>
      <c r="K44" s="467"/>
      <c r="L44" s="467"/>
      <c r="M44" s="467"/>
      <c r="N44" s="467"/>
      <c r="O44" s="467"/>
      <c r="P44" s="467"/>
      <c r="Q44" s="250"/>
      <c r="R44" s="250"/>
      <c r="S44" s="250"/>
      <c r="U44" s="250"/>
      <c r="V44" s="250"/>
      <c r="W44" s="250"/>
      <c r="X44" s="250"/>
      <c r="Y44" s="250"/>
      <c r="Z44" s="250"/>
      <c r="AA44" s="250"/>
      <c r="AB44" s="250"/>
    </row>
  </sheetData>
  <sheetProtection/>
  <mergeCells count="23">
    <mergeCell ref="A7:B9"/>
    <mergeCell ref="A5:C6"/>
    <mergeCell ref="D5:D6"/>
    <mergeCell ref="A19:B21"/>
    <mergeCell ref="A24:IV24"/>
    <mergeCell ref="A25:IV25"/>
    <mergeCell ref="A1:H1"/>
    <mergeCell ref="I1:P1"/>
    <mergeCell ref="C3:F3"/>
    <mergeCell ref="K3:N3"/>
    <mergeCell ref="E5:E6"/>
    <mergeCell ref="F5:L5"/>
    <mergeCell ref="M5:P5"/>
    <mergeCell ref="A44:H44"/>
    <mergeCell ref="I44:P44"/>
    <mergeCell ref="A10:B12"/>
    <mergeCell ref="A13:B15"/>
    <mergeCell ref="A16:B18"/>
    <mergeCell ref="A22:I22"/>
    <mergeCell ref="A23:IV23"/>
    <mergeCell ref="A27:H27"/>
    <mergeCell ref="A28:H28"/>
    <mergeCell ref="A26:IV26"/>
  </mergeCells>
  <printOptions/>
  <pageMargins left="0.7086614173228347" right="0.7086614173228347" top="0.7480314960629921" bottom="0.7480314960629921" header="0.31496062992125984" footer="0.31496062992125984"/>
  <pageSetup fitToWidth="2" horizontalDpi="600" verticalDpi="600" orientation="portrait" pageOrder="overThenDown" paperSize="8" scale="150" r:id="rId1"/>
  <colBreaks count="1" manualBreakCount="1">
    <brk id="8" max="65535" man="1"/>
  </colBreaks>
</worksheet>
</file>

<file path=xl/worksheets/sheet42.xml><?xml version="1.0" encoding="utf-8"?>
<worksheet xmlns="http://schemas.openxmlformats.org/spreadsheetml/2006/main" xmlns:r="http://schemas.openxmlformats.org/officeDocument/2006/relationships">
  <dimension ref="A1:Q53"/>
  <sheetViews>
    <sheetView view="pageBreakPreview" zoomScale="60" zoomScaleNormal="90" workbookViewId="0" topLeftCell="A1">
      <selection activeCell="A1" sqref="A1:H1"/>
    </sheetView>
  </sheetViews>
  <sheetFormatPr defaultColWidth="9.00390625" defaultRowHeight="16.5"/>
  <cols>
    <col min="1" max="1" width="13.625" style="54" customWidth="1"/>
    <col min="2" max="2" width="11.125" style="54" customWidth="1"/>
    <col min="3" max="3" width="8.50390625" style="54" customWidth="1"/>
    <col min="4" max="4" width="8.25390625" style="54" customWidth="1"/>
    <col min="5" max="5" width="8.50390625" style="54" customWidth="1"/>
    <col min="6" max="6" width="9.625" style="54" customWidth="1"/>
    <col min="7" max="7" width="8.375" style="54" customWidth="1"/>
    <col min="8" max="8" width="6.625" style="54" customWidth="1"/>
    <col min="9" max="9" width="11.625" style="54" customWidth="1"/>
    <col min="10" max="10" width="10.625" style="54" customWidth="1"/>
    <col min="11" max="12" width="9.625" style="54" customWidth="1"/>
    <col min="13" max="13" width="6.625" style="54" customWidth="1"/>
    <col min="14" max="15" width="14.625" style="54" customWidth="1"/>
    <col min="16" max="16" width="16.00390625" style="54" customWidth="1"/>
    <col min="17" max="16384" width="9.00390625" style="54" customWidth="1"/>
  </cols>
  <sheetData>
    <row r="1" spans="1:16" s="64" customFormat="1" ht="21.75" customHeight="1">
      <c r="A1" s="630" t="s">
        <v>310</v>
      </c>
      <c r="B1" s="630"/>
      <c r="C1" s="630"/>
      <c r="D1" s="630"/>
      <c r="E1" s="630"/>
      <c r="F1" s="630"/>
      <c r="G1" s="630"/>
      <c r="H1" s="630"/>
      <c r="I1" s="150"/>
      <c r="J1" s="501" t="s">
        <v>311</v>
      </c>
      <c r="K1" s="501"/>
      <c r="L1" s="501"/>
      <c r="M1" s="501"/>
      <c r="N1" s="501"/>
      <c r="O1" s="501"/>
      <c r="P1" s="501"/>
    </row>
    <row r="2" spans="1:16" s="151" customFormat="1" ht="16.5" customHeight="1">
      <c r="A2" s="631" t="s">
        <v>563</v>
      </c>
      <c r="B2" s="631"/>
      <c r="C2" s="631"/>
      <c r="D2" s="631"/>
      <c r="E2" s="631"/>
      <c r="F2" s="631"/>
      <c r="G2" s="631"/>
      <c r="H2" s="631"/>
      <c r="I2" s="29" t="s">
        <v>282</v>
      </c>
      <c r="J2" s="632" t="s">
        <v>557</v>
      </c>
      <c r="K2" s="632"/>
      <c r="L2" s="632"/>
      <c r="M2" s="632"/>
      <c r="N2" s="632"/>
      <c r="O2" s="632"/>
      <c r="P2" s="275" t="s">
        <v>515</v>
      </c>
    </row>
    <row r="3" spans="1:16" s="151" customFormat="1" ht="13.5" customHeight="1">
      <c r="A3" s="439" t="s">
        <v>283</v>
      </c>
      <c r="B3" s="439"/>
      <c r="C3" s="439"/>
      <c r="D3" s="440"/>
      <c r="E3" s="633" t="s">
        <v>284</v>
      </c>
      <c r="F3" s="635"/>
      <c r="G3" s="633" t="s">
        <v>285</v>
      </c>
      <c r="H3" s="639"/>
      <c r="I3" s="633" t="s">
        <v>631</v>
      </c>
      <c r="J3" s="635" t="s">
        <v>630</v>
      </c>
      <c r="K3" s="633" t="s">
        <v>286</v>
      </c>
      <c r="L3" s="634"/>
      <c r="M3" s="635"/>
      <c r="N3" s="642" t="s">
        <v>287</v>
      </c>
      <c r="O3" s="643"/>
      <c r="P3" s="643"/>
    </row>
    <row r="4" spans="1:16" s="154" customFormat="1" ht="35.25" customHeight="1">
      <c r="A4" s="441"/>
      <c r="B4" s="441"/>
      <c r="C4" s="441"/>
      <c r="D4" s="442"/>
      <c r="E4" s="636"/>
      <c r="F4" s="638"/>
      <c r="G4" s="640"/>
      <c r="H4" s="641"/>
      <c r="I4" s="636"/>
      <c r="J4" s="638"/>
      <c r="K4" s="636"/>
      <c r="L4" s="637"/>
      <c r="M4" s="638"/>
      <c r="N4" s="153" t="s">
        <v>288</v>
      </c>
      <c r="O4" s="152" t="s">
        <v>289</v>
      </c>
      <c r="P4" s="152" t="s">
        <v>290</v>
      </c>
    </row>
    <row r="5" spans="1:16" s="154" customFormat="1" ht="15" customHeight="1">
      <c r="A5" s="440" t="s">
        <v>317</v>
      </c>
      <c r="B5" s="644" t="s">
        <v>316</v>
      </c>
      <c r="C5" s="645"/>
      <c r="D5" s="646"/>
      <c r="E5" s="647">
        <f>E8+E11+E14+E17+E20+E23+E26+E29+E32+E35</f>
        <v>1518485</v>
      </c>
      <c r="F5" s="627"/>
      <c r="G5" s="627">
        <f>G8+G11+G14+G17+G20+G23+G26+G29+G32+G35</f>
        <v>19845</v>
      </c>
      <c r="H5" s="627"/>
      <c r="I5" s="627">
        <f>I8+I11+I14+I17+I20+I23+I26+I29+I32+I35</f>
        <v>504543</v>
      </c>
      <c r="J5" s="627"/>
      <c r="K5" s="627">
        <f>K8+K11+K14+K17+K20+K23+K26+K29+K32+K35</f>
        <v>698882</v>
      </c>
      <c r="L5" s="627"/>
      <c r="M5" s="627"/>
      <c r="N5" s="37">
        <f aca="true" t="shared" si="0" ref="N5:P7">N8+N11+N14+N17+N20+N23+N26+N29+N32+N35</f>
        <v>295215</v>
      </c>
      <c r="O5" s="37">
        <f t="shared" si="0"/>
        <v>50815</v>
      </c>
      <c r="P5" s="37">
        <f t="shared" si="0"/>
        <v>14312</v>
      </c>
    </row>
    <row r="6" spans="1:16" s="154" customFormat="1" ht="15" customHeight="1">
      <c r="A6" s="450"/>
      <c r="B6" s="648" t="s">
        <v>291</v>
      </c>
      <c r="C6" s="649"/>
      <c r="D6" s="650"/>
      <c r="E6" s="651">
        <f>E9+E12+E15+E18+E21+E24+E27+E30+E33+E36</f>
        <v>1208421</v>
      </c>
      <c r="F6" s="628"/>
      <c r="G6" s="628">
        <f>G9+G12+G15+G18+G21+G24+G27+G30+G33+G36</f>
        <v>19845</v>
      </c>
      <c r="H6" s="628"/>
      <c r="I6" s="628">
        <f>I9+I12+I15+I18+I21+I24+I27+I30+I33+I36</f>
        <v>405714</v>
      </c>
      <c r="J6" s="628"/>
      <c r="K6" s="628">
        <f>K9+K12+K15+K18+K21+K24+K27+K30+K33+K36</f>
        <v>512389</v>
      </c>
      <c r="L6" s="628"/>
      <c r="M6" s="628"/>
      <c r="N6" s="6">
        <f t="shared" si="0"/>
        <v>270473</v>
      </c>
      <c r="O6" s="6">
        <f t="shared" si="0"/>
        <v>32177</v>
      </c>
      <c r="P6" s="6">
        <f t="shared" si="0"/>
        <v>10017</v>
      </c>
    </row>
    <row r="7" spans="1:16" s="154" customFormat="1" ht="15" customHeight="1">
      <c r="A7" s="442"/>
      <c r="B7" s="648" t="s">
        <v>292</v>
      </c>
      <c r="C7" s="649"/>
      <c r="D7" s="650"/>
      <c r="E7" s="651">
        <f>E10+E13+E16+E19+E22+E25+E28+E31+E34+E37</f>
        <v>310064</v>
      </c>
      <c r="F7" s="628"/>
      <c r="G7" s="628"/>
      <c r="H7" s="628"/>
      <c r="I7" s="628">
        <f>I10+I13+I16+I19+I22+I25+I28+I31+I34+I37</f>
        <v>98829</v>
      </c>
      <c r="J7" s="628"/>
      <c r="K7" s="628">
        <f>K10+K13+K16+K19+K22+K25+K28+K31+K34+K37</f>
        <v>186493</v>
      </c>
      <c r="L7" s="628"/>
      <c r="M7" s="628"/>
      <c r="N7" s="6">
        <f t="shared" si="0"/>
        <v>24742</v>
      </c>
      <c r="O7" s="6">
        <f t="shared" si="0"/>
        <v>18638</v>
      </c>
      <c r="P7" s="6">
        <f t="shared" si="0"/>
        <v>4295</v>
      </c>
    </row>
    <row r="8" spans="1:16" s="28" customFormat="1" ht="15" customHeight="1">
      <c r="A8" s="485" t="s">
        <v>293</v>
      </c>
      <c r="B8" s="644" t="s">
        <v>63</v>
      </c>
      <c r="C8" s="645"/>
      <c r="D8" s="646"/>
      <c r="E8" s="652">
        <v>227237</v>
      </c>
      <c r="F8" s="629"/>
      <c r="G8" s="629"/>
      <c r="H8" s="629"/>
      <c r="I8" s="629">
        <v>41249</v>
      </c>
      <c r="J8" s="629"/>
      <c r="K8" s="629">
        <v>150962</v>
      </c>
      <c r="L8" s="629"/>
      <c r="M8" s="629"/>
      <c r="N8" s="98">
        <v>35026</v>
      </c>
      <c r="O8" s="205">
        <v>26767</v>
      </c>
      <c r="P8" s="66">
        <v>8259</v>
      </c>
    </row>
    <row r="9" spans="1:16" s="28" customFormat="1" ht="15" customHeight="1">
      <c r="A9" s="486"/>
      <c r="B9" s="648" t="s">
        <v>291</v>
      </c>
      <c r="C9" s="649"/>
      <c r="D9" s="650"/>
      <c r="E9" s="651">
        <v>178570</v>
      </c>
      <c r="F9" s="628"/>
      <c r="G9" s="628"/>
      <c r="H9" s="628"/>
      <c r="I9" s="628">
        <v>38001</v>
      </c>
      <c r="J9" s="628"/>
      <c r="K9" s="628">
        <v>110189</v>
      </c>
      <c r="L9" s="628"/>
      <c r="M9" s="628"/>
      <c r="N9" s="38">
        <v>30380</v>
      </c>
      <c r="O9" s="206">
        <v>23013</v>
      </c>
      <c r="P9" s="6">
        <v>7367</v>
      </c>
    </row>
    <row r="10" spans="1:16" s="28" customFormat="1" ht="15" customHeight="1">
      <c r="A10" s="495"/>
      <c r="B10" s="648" t="s">
        <v>292</v>
      </c>
      <c r="C10" s="649"/>
      <c r="D10" s="650"/>
      <c r="E10" s="651">
        <v>48667</v>
      </c>
      <c r="F10" s="628"/>
      <c r="G10" s="628"/>
      <c r="H10" s="628"/>
      <c r="I10" s="628">
        <v>3248</v>
      </c>
      <c r="J10" s="628"/>
      <c r="K10" s="628">
        <v>40773</v>
      </c>
      <c r="L10" s="628"/>
      <c r="M10" s="628"/>
      <c r="N10" s="38">
        <v>4646</v>
      </c>
      <c r="O10" s="206">
        <v>3754</v>
      </c>
      <c r="P10" s="6">
        <v>892</v>
      </c>
    </row>
    <row r="11" spans="1:16" s="28" customFormat="1" ht="15" customHeight="1">
      <c r="A11" s="485" t="s">
        <v>294</v>
      </c>
      <c r="B11" s="644" t="s">
        <v>63</v>
      </c>
      <c r="C11" s="645"/>
      <c r="D11" s="646"/>
      <c r="E11" s="652">
        <v>114385</v>
      </c>
      <c r="F11" s="629"/>
      <c r="G11" s="629"/>
      <c r="H11" s="629"/>
      <c r="I11" s="629">
        <v>24543</v>
      </c>
      <c r="J11" s="629"/>
      <c r="K11" s="629">
        <v>59741</v>
      </c>
      <c r="L11" s="629"/>
      <c r="M11" s="629"/>
      <c r="N11" s="98">
        <v>30101</v>
      </c>
      <c r="O11" s="205">
        <v>24048</v>
      </c>
      <c r="P11" s="66">
        <v>6053</v>
      </c>
    </row>
    <row r="12" spans="1:16" s="28" customFormat="1" ht="15" customHeight="1">
      <c r="A12" s="486"/>
      <c r="B12" s="648" t="s">
        <v>291</v>
      </c>
      <c r="C12" s="649"/>
      <c r="D12" s="650"/>
      <c r="E12" s="651">
        <v>57839</v>
      </c>
      <c r="F12" s="628"/>
      <c r="G12" s="628"/>
      <c r="H12" s="628"/>
      <c r="I12" s="628">
        <v>13308</v>
      </c>
      <c r="J12" s="628"/>
      <c r="K12" s="628">
        <v>32717</v>
      </c>
      <c r="L12" s="628"/>
      <c r="M12" s="628"/>
      <c r="N12" s="38">
        <v>11814</v>
      </c>
      <c r="O12" s="206">
        <v>9164</v>
      </c>
      <c r="P12" s="6">
        <v>2650</v>
      </c>
    </row>
    <row r="13" spans="1:16" s="28" customFormat="1" ht="15" customHeight="1">
      <c r="A13" s="495"/>
      <c r="B13" s="648" t="s">
        <v>292</v>
      </c>
      <c r="C13" s="649"/>
      <c r="D13" s="650"/>
      <c r="E13" s="651">
        <v>56546</v>
      </c>
      <c r="F13" s="628"/>
      <c r="G13" s="628"/>
      <c r="H13" s="628"/>
      <c r="I13" s="628">
        <v>11235</v>
      </c>
      <c r="J13" s="628"/>
      <c r="K13" s="628">
        <v>27024</v>
      </c>
      <c r="L13" s="628"/>
      <c r="M13" s="628"/>
      <c r="N13" s="38">
        <v>18287</v>
      </c>
      <c r="O13" s="206">
        <v>14884</v>
      </c>
      <c r="P13" s="6">
        <v>3403</v>
      </c>
    </row>
    <row r="14" spans="1:16" s="28" customFormat="1" ht="15" customHeight="1">
      <c r="A14" s="485" t="s">
        <v>295</v>
      </c>
      <c r="B14" s="644" t="s">
        <v>63</v>
      </c>
      <c r="C14" s="645"/>
      <c r="D14" s="646"/>
      <c r="E14" s="652">
        <v>85548</v>
      </c>
      <c r="F14" s="629"/>
      <c r="G14" s="629">
        <v>1262</v>
      </c>
      <c r="H14" s="629"/>
      <c r="I14" s="629">
        <v>41863</v>
      </c>
      <c r="J14" s="629"/>
      <c r="K14" s="629">
        <v>36287</v>
      </c>
      <c r="L14" s="629"/>
      <c r="M14" s="629"/>
      <c r="N14" s="98">
        <v>6136</v>
      </c>
      <c r="O14" s="155"/>
      <c r="P14" s="66"/>
    </row>
    <row r="15" spans="1:16" s="28" customFormat="1" ht="15" customHeight="1">
      <c r="A15" s="486"/>
      <c r="B15" s="648" t="s">
        <v>291</v>
      </c>
      <c r="C15" s="649"/>
      <c r="D15" s="650"/>
      <c r="E15" s="651">
        <v>72688</v>
      </c>
      <c r="F15" s="628"/>
      <c r="G15" s="628">
        <v>1262</v>
      </c>
      <c r="H15" s="628"/>
      <c r="I15" s="628">
        <v>36025</v>
      </c>
      <c r="J15" s="628"/>
      <c r="K15" s="628">
        <v>31074</v>
      </c>
      <c r="L15" s="628"/>
      <c r="M15" s="628"/>
      <c r="N15" s="38">
        <v>4327</v>
      </c>
      <c r="O15" s="291"/>
      <c r="P15" s="156"/>
    </row>
    <row r="16" spans="1:16" s="28" customFormat="1" ht="15" customHeight="1">
      <c r="A16" s="495"/>
      <c r="B16" s="648" t="s">
        <v>292</v>
      </c>
      <c r="C16" s="649"/>
      <c r="D16" s="650"/>
      <c r="E16" s="651">
        <v>12860</v>
      </c>
      <c r="F16" s="628"/>
      <c r="G16" s="628"/>
      <c r="H16" s="628"/>
      <c r="I16" s="628">
        <v>5838</v>
      </c>
      <c r="J16" s="628"/>
      <c r="K16" s="628">
        <v>5213</v>
      </c>
      <c r="L16" s="628"/>
      <c r="M16" s="628"/>
      <c r="N16" s="38">
        <v>1809</v>
      </c>
      <c r="O16" s="291"/>
      <c r="P16" s="156"/>
    </row>
    <row r="17" spans="1:16" s="28" customFormat="1" ht="15" customHeight="1">
      <c r="A17" s="485" t="s">
        <v>296</v>
      </c>
      <c r="B17" s="644" t="s">
        <v>63</v>
      </c>
      <c r="C17" s="645"/>
      <c r="D17" s="646"/>
      <c r="E17" s="652">
        <v>93206</v>
      </c>
      <c r="F17" s="629"/>
      <c r="G17" s="629">
        <v>2990</v>
      </c>
      <c r="H17" s="629"/>
      <c r="I17" s="629">
        <v>43453</v>
      </c>
      <c r="J17" s="629"/>
      <c r="K17" s="629">
        <v>36259</v>
      </c>
      <c r="L17" s="629"/>
      <c r="M17" s="629"/>
      <c r="N17" s="98">
        <v>10504</v>
      </c>
      <c r="O17" s="155"/>
      <c r="P17" s="66"/>
    </row>
    <row r="18" spans="1:16" s="28" customFormat="1" ht="15" customHeight="1">
      <c r="A18" s="486"/>
      <c r="B18" s="648" t="s">
        <v>291</v>
      </c>
      <c r="C18" s="649"/>
      <c r="D18" s="650"/>
      <c r="E18" s="651">
        <v>80683</v>
      </c>
      <c r="F18" s="628"/>
      <c r="G18" s="628">
        <v>2990</v>
      </c>
      <c r="H18" s="628"/>
      <c r="I18" s="628">
        <v>37811</v>
      </c>
      <c r="J18" s="628"/>
      <c r="K18" s="628">
        <v>29378</v>
      </c>
      <c r="L18" s="628"/>
      <c r="M18" s="628"/>
      <c r="N18" s="38">
        <v>10504</v>
      </c>
      <c r="O18" s="291"/>
      <c r="P18" s="156"/>
    </row>
    <row r="19" spans="1:16" s="28" customFormat="1" ht="15" customHeight="1">
      <c r="A19" s="495"/>
      <c r="B19" s="648" t="s">
        <v>292</v>
      </c>
      <c r="C19" s="649"/>
      <c r="D19" s="650"/>
      <c r="E19" s="651">
        <v>12523</v>
      </c>
      <c r="F19" s="628"/>
      <c r="G19" s="628"/>
      <c r="H19" s="628"/>
      <c r="I19" s="628">
        <v>5642</v>
      </c>
      <c r="J19" s="628"/>
      <c r="K19" s="628">
        <v>6881</v>
      </c>
      <c r="L19" s="628"/>
      <c r="M19" s="628"/>
      <c r="N19" s="38"/>
      <c r="O19" s="291"/>
      <c r="P19" s="156"/>
    </row>
    <row r="20" spans="1:16" s="28" customFormat="1" ht="15" customHeight="1">
      <c r="A20" s="485" t="s">
        <v>297</v>
      </c>
      <c r="B20" s="644" t="s">
        <v>63</v>
      </c>
      <c r="C20" s="645"/>
      <c r="D20" s="646"/>
      <c r="E20" s="652">
        <v>145104</v>
      </c>
      <c r="F20" s="629"/>
      <c r="G20" s="629">
        <v>3483</v>
      </c>
      <c r="H20" s="629"/>
      <c r="I20" s="629">
        <v>68738</v>
      </c>
      <c r="J20" s="629"/>
      <c r="K20" s="629">
        <v>57801</v>
      </c>
      <c r="L20" s="629"/>
      <c r="M20" s="629"/>
      <c r="N20" s="98">
        <v>15082</v>
      </c>
      <c r="O20" s="155"/>
      <c r="P20" s="66"/>
    </row>
    <row r="21" spans="1:16" s="28" customFormat="1" ht="15" customHeight="1">
      <c r="A21" s="486"/>
      <c r="B21" s="648" t="s">
        <v>291</v>
      </c>
      <c r="C21" s="649"/>
      <c r="D21" s="650"/>
      <c r="E21" s="651">
        <v>130635</v>
      </c>
      <c r="F21" s="628"/>
      <c r="G21" s="628">
        <v>3483</v>
      </c>
      <c r="H21" s="628"/>
      <c r="I21" s="628">
        <v>63390</v>
      </c>
      <c r="J21" s="628"/>
      <c r="K21" s="628">
        <v>48680</v>
      </c>
      <c r="L21" s="628"/>
      <c r="M21" s="628"/>
      <c r="N21" s="38">
        <v>15082</v>
      </c>
      <c r="O21" s="291"/>
      <c r="P21" s="156"/>
    </row>
    <row r="22" spans="1:16" s="28" customFormat="1" ht="15" customHeight="1">
      <c r="A22" s="495"/>
      <c r="B22" s="648" t="s">
        <v>292</v>
      </c>
      <c r="C22" s="649"/>
      <c r="D22" s="650"/>
      <c r="E22" s="651">
        <v>14469</v>
      </c>
      <c r="F22" s="628"/>
      <c r="G22" s="628"/>
      <c r="H22" s="628"/>
      <c r="I22" s="628">
        <v>5348</v>
      </c>
      <c r="J22" s="628"/>
      <c r="K22" s="628">
        <v>9121</v>
      </c>
      <c r="L22" s="628"/>
      <c r="M22" s="628"/>
      <c r="N22" s="38"/>
      <c r="O22" s="291"/>
      <c r="P22" s="156"/>
    </row>
    <row r="23" spans="1:16" s="28" customFormat="1" ht="15" customHeight="1">
      <c r="A23" s="485" t="s">
        <v>298</v>
      </c>
      <c r="B23" s="644" t="s">
        <v>63</v>
      </c>
      <c r="C23" s="645"/>
      <c r="D23" s="646"/>
      <c r="E23" s="652">
        <v>179109</v>
      </c>
      <c r="F23" s="629"/>
      <c r="G23" s="629">
        <v>1315</v>
      </c>
      <c r="H23" s="629"/>
      <c r="I23" s="629">
        <v>66145</v>
      </c>
      <c r="J23" s="629"/>
      <c r="K23" s="629">
        <v>89603</v>
      </c>
      <c r="L23" s="629"/>
      <c r="M23" s="629"/>
      <c r="N23" s="98">
        <v>22046</v>
      </c>
      <c r="O23" s="155"/>
      <c r="P23" s="66"/>
    </row>
    <row r="24" spans="1:16" s="28" customFormat="1" ht="15" customHeight="1">
      <c r="A24" s="486"/>
      <c r="B24" s="648" t="s">
        <v>291</v>
      </c>
      <c r="C24" s="649"/>
      <c r="D24" s="650"/>
      <c r="E24" s="651">
        <v>151032</v>
      </c>
      <c r="F24" s="628"/>
      <c r="G24" s="628">
        <v>1315</v>
      </c>
      <c r="H24" s="628"/>
      <c r="I24" s="628">
        <v>58212</v>
      </c>
      <c r="J24" s="628"/>
      <c r="K24" s="628">
        <v>69459</v>
      </c>
      <c r="L24" s="628"/>
      <c r="M24" s="628"/>
      <c r="N24" s="38">
        <v>22046</v>
      </c>
      <c r="O24" s="291"/>
      <c r="P24" s="156"/>
    </row>
    <row r="25" spans="1:16" s="28" customFormat="1" ht="15" customHeight="1">
      <c r="A25" s="495"/>
      <c r="B25" s="648" t="s">
        <v>292</v>
      </c>
      <c r="C25" s="649"/>
      <c r="D25" s="650"/>
      <c r="E25" s="651">
        <v>28077</v>
      </c>
      <c r="F25" s="628"/>
      <c r="G25" s="628"/>
      <c r="H25" s="628"/>
      <c r="I25" s="628">
        <v>7933</v>
      </c>
      <c r="J25" s="628"/>
      <c r="K25" s="628">
        <v>20144</v>
      </c>
      <c r="L25" s="628"/>
      <c r="M25" s="628"/>
      <c r="N25" s="38"/>
      <c r="O25" s="292"/>
      <c r="P25" s="157"/>
    </row>
    <row r="26" spans="1:16" s="28" customFormat="1" ht="15" customHeight="1">
      <c r="A26" s="485" t="s">
        <v>299</v>
      </c>
      <c r="B26" s="644" t="s">
        <v>63</v>
      </c>
      <c r="C26" s="645"/>
      <c r="D26" s="646"/>
      <c r="E26" s="652">
        <v>154292</v>
      </c>
      <c r="F26" s="629"/>
      <c r="G26" s="629">
        <v>2842</v>
      </c>
      <c r="H26" s="629"/>
      <c r="I26" s="629">
        <v>20250</v>
      </c>
      <c r="J26" s="629"/>
      <c r="K26" s="629">
        <v>57044</v>
      </c>
      <c r="L26" s="629"/>
      <c r="M26" s="629"/>
      <c r="N26" s="98">
        <v>74156</v>
      </c>
      <c r="O26" s="155"/>
      <c r="P26" s="66"/>
    </row>
    <row r="27" spans="1:16" s="28" customFormat="1" ht="15" customHeight="1">
      <c r="A27" s="486"/>
      <c r="B27" s="648" t="s">
        <v>291</v>
      </c>
      <c r="C27" s="649"/>
      <c r="D27" s="650"/>
      <c r="E27" s="651">
        <v>139113</v>
      </c>
      <c r="F27" s="628"/>
      <c r="G27" s="628">
        <v>2842</v>
      </c>
      <c r="H27" s="628"/>
      <c r="I27" s="628">
        <v>20250</v>
      </c>
      <c r="J27" s="628"/>
      <c r="K27" s="628">
        <v>41865</v>
      </c>
      <c r="L27" s="628"/>
      <c r="M27" s="628"/>
      <c r="N27" s="38">
        <v>74156</v>
      </c>
      <c r="O27" s="291"/>
      <c r="P27" s="156"/>
    </row>
    <row r="28" spans="1:16" s="28" customFormat="1" ht="15" customHeight="1">
      <c r="A28" s="495"/>
      <c r="B28" s="648" t="s">
        <v>292</v>
      </c>
      <c r="C28" s="649"/>
      <c r="D28" s="650"/>
      <c r="E28" s="651">
        <v>15179</v>
      </c>
      <c r="F28" s="628"/>
      <c r="G28" s="628"/>
      <c r="H28" s="628"/>
      <c r="I28" s="628"/>
      <c r="J28" s="628"/>
      <c r="K28" s="628">
        <v>15179</v>
      </c>
      <c r="L28" s="628"/>
      <c r="M28" s="628"/>
      <c r="N28" s="38"/>
      <c r="O28" s="292"/>
      <c r="P28" s="157"/>
    </row>
    <row r="29" spans="1:16" s="28" customFormat="1" ht="15" customHeight="1">
      <c r="A29" s="485" t="s">
        <v>300</v>
      </c>
      <c r="B29" s="644" t="s">
        <v>63</v>
      </c>
      <c r="C29" s="645"/>
      <c r="D29" s="646"/>
      <c r="E29" s="652">
        <v>188539</v>
      </c>
      <c r="F29" s="629"/>
      <c r="G29" s="629">
        <v>2803</v>
      </c>
      <c r="H29" s="629"/>
      <c r="I29" s="629">
        <v>89147</v>
      </c>
      <c r="J29" s="629"/>
      <c r="K29" s="629">
        <v>81778</v>
      </c>
      <c r="L29" s="629"/>
      <c r="M29" s="629"/>
      <c r="N29" s="98">
        <v>14811</v>
      </c>
      <c r="O29" s="292"/>
      <c r="P29" s="157"/>
    </row>
    <row r="30" spans="1:16" s="28" customFormat="1" ht="15" customHeight="1">
      <c r="A30" s="486"/>
      <c r="B30" s="648" t="s">
        <v>291</v>
      </c>
      <c r="C30" s="649"/>
      <c r="D30" s="650"/>
      <c r="E30" s="651">
        <v>139274</v>
      </c>
      <c r="F30" s="628"/>
      <c r="G30" s="628">
        <v>2803</v>
      </c>
      <c r="H30" s="628"/>
      <c r="I30" s="628">
        <v>64424</v>
      </c>
      <c r="J30" s="628"/>
      <c r="K30" s="628">
        <v>57236</v>
      </c>
      <c r="L30" s="628"/>
      <c r="M30" s="628"/>
      <c r="N30" s="38">
        <v>14811</v>
      </c>
      <c r="O30" s="292"/>
      <c r="P30" s="157"/>
    </row>
    <row r="31" spans="1:16" s="28" customFormat="1" ht="15" customHeight="1">
      <c r="A31" s="495"/>
      <c r="B31" s="648" t="s">
        <v>292</v>
      </c>
      <c r="C31" s="649"/>
      <c r="D31" s="650"/>
      <c r="E31" s="651">
        <v>49265</v>
      </c>
      <c r="F31" s="628"/>
      <c r="G31" s="628"/>
      <c r="H31" s="628"/>
      <c r="I31" s="628">
        <v>24723</v>
      </c>
      <c r="J31" s="628"/>
      <c r="K31" s="628">
        <v>24542</v>
      </c>
      <c r="L31" s="628"/>
      <c r="M31" s="628"/>
      <c r="N31" s="38"/>
      <c r="O31" s="292"/>
      <c r="P31" s="157"/>
    </row>
    <row r="32" spans="1:16" s="28" customFormat="1" ht="15" customHeight="1">
      <c r="A32" s="485" t="s">
        <v>145</v>
      </c>
      <c r="B32" s="644" t="s">
        <v>63</v>
      </c>
      <c r="C32" s="645"/>
      <c r="D32" s="646"/>
      <c r="E32" s="652">
        <v>140410</v>
      </c>
      <c r="F32" s="629"/>
      <c r="G32" s="629">
        <v>2740</v>
      </c>
      <c r="H32" s="629"/>
      <c r="I32" s="629">
        <v>60446</v>
      </c>
      <c r="J32" s="629"/>
      <c r="K32" s="629">
        <v>65449</v>
      </c>
      <c r="L32" s="629"/>
      <c r="M32" s="629"/>
      <c r="N32" s="98">
        <v>11775</v>
      </c>
      <c r="O32" s="158"/>
      <c r="P32" s="66"/>
    </row>
    <row r="33" spans="1:16" s="28" customFormat="1" ht="15" customHeight="1">
      <c r="A33" s="486"/>
      <c r="B33" s="648" t="s">
        <v>291</v>
      </c>
      <c r="C33" s="649"/>
      <c r="D33" s="650"/>
      <c r="E33" s="651">
        <v>90820</v>
      </c>
      <c r="F33" s="628"/>
      <c r="G33" s="628">
        <v>2740</v>
      </c>
      <c r="H33" s="628"/>
      <c r="I33" s="628">
        <v>35345</v>
      </c>
      <c r="J33" s="628"/>
      <c r="K33" s="628">
        <v>40960</v>
      </c>
      <c r="L33" s="628"/>
      <c r="M33" s="628"/>
      <c r="N33" s="38">
        <v>11775</v>
      </c>
      <c r="O33" s="291"/>
      <c r="P33" s="156"/>
    </row>
    <row r="34" spans="1:16" s="28" customFormat="1" ht="15" customHeight="1">
      <c r="A34" s="495"/>
      <c r="B34" s="648" t="s">
        <v>292</v>
      </c>
      <c r="C34" s="649"/>
      <c r="D34" s="650"/>
      <c r="E34" s="651">
        <v>49590</v>
      </c>
      <c r="F34" s="628"/>
      <c r="G34" s="628"/>
      <c r="H34" s="628"/>
      <c r="I34" s="628">
        <v>25101</v>
      </c>
      <c r="J34" s="628"/>
      <c r="K34" s="628">
        <v>24489</v>
      </c>
      <c r="L34" s="628"/>
      <c r="M34" s="628"/>
      <c r="N34" s="38"/>
      <c r="O34" s="292"/>
      <c r="P34" s="157"/>
    </row>
    <row r="35" spans="1:16" s="28" customFormat="1" ht="15" customHeight="1">
      <c r="A35" s="485" t="s">
        <v>525</v>
      </c>
      <c r="B35" s="644" t="s">
        <v>63</v>
      </c>
      <c r="C35" s="645"/>
      <c r="D35" s="646"/>
      <c r="E35" s="656">
        <v>190655</v>
      </c>
      <c r="F35" s="657"/>
      <c r="G35" s="653">
        <v>2410</v>
      </c>
      <c r="H35" s="653"/>
      <c r="I35" s="653">
        <v>48709</v>
      </c>
      <c r="J35" s="653"/>
      <c r="K35" s="653">
        <v>63958</v>
      </c>
      <c r="L35" s="653"/>
      <c r="M35" s="653"/>
      <c r="N35" s="326">
        <v>75578</v>
      </c>
      <c r="O35" s="327"/>
      <c r="P35" s="328"/>
    </row>
    <row r="36" spans="1:16" s="28" customFormat="1" ht="15" customHeight="1">
      <c r="A36" s="486"/>
      <c r="B36" s="648" t="s">
        <v>291</v>
      </c>
      <c r="C36" s="649"/>
      <c r="D36" s="650"/>
      <c r="E36" s="654">
        <v>167767</v>
      </c>
      <c r="F36" s="655"/>
      <c r="G36" s="655">
        <v>2410</v>
      </c>
      <c r="H36" s="655"/>
      <c r="I36" s="655">
        <v>38948</v>
      </c>
      <c r="J36" s="655"/>
      <c r="K36" s="655">
        <v>50831</v>
      </c>
      <c r="L36" s="655"/>
      <c r="M36" s="655"/>
      <c r="N36" s="300">
        <v>75578</v>
      </c>
      <c r="O36" s="292"/>
      <c r="P36" s="157"/>
    </row>
    <row r="37" spans="1:16" s="28" customFormat="1" ht="15" customHeight="1">
      <c r="A37" s="495"/>
      <c r="B37" s="648" t="s">
        <v>292</v>
      </c>
      <c r="C37" s="649"/>
      <c r="D37" s="650"/>
      <c r="E37" s="658">
        <v>22888</v>
      </c>
      <c r="F37" s="659"/>
      <c r="G37" s="660"/>
      <c r="H37" s="660"/>
      <c r="I37" s="659">
        <v>9761</v>
      </c>
      <c r="J37" s="659"/>
      <c r="K37" s="659">
        <v>13127</v>
      </c>
      <c r="L37" s="659"/>
      <c r="M37" s="659"/>
      <c r="N37" s="159"/>
      <c r="O37" s="160"/>
      <c r="P37" s="161"/>
    </row>
    <row r="38" spans="1:16" s="162" customFormat="1" ht="11.25" customHeight="1">
      <c r="A38" s="661" t="s">
        <v>483</v>
      </c>
      <c r="B38" s="661"/>
      <c r="C38" s="661"/>
      <c r="D38" s="661"/>
      <c r="E38" s="662"/>
      <c r="F38" s="662"/>
      <c r="G38" s="662"/>
      <c r="H38" s="662"/>
      <c r="I38" s="662"/>
      <c r="J38" s="661" t="s">
        <v>653</v>
      </c>
      <c r="K38" s="661"/>
      <c r="L38" s="661"/>
      <c r="M38" s="661"/>
      <c r="N38" s="661"/>
      <c r="O38" s="661"/>
      <c r="P38" s="661"/>
    </row>
    <row r="39" spans="1:16" s="162" customFormat="1" ht="9.75" customHeight="1">
      <c r="A39" s="663" t="s">
        <v>484</v>
      </c>
      <c r="B39" s="663"/>
      <c r="C39" s="663"/>
      <c r="D39" s="663"/>
      <c r="E39" s="663"/>
      <c r="F39" s="663"/>
      <c r="G39" s="663"/>
      <c r="H39" s="663"/>
      <c r="I39" s="663"/>
      <c r="J39" s="663" t="s">
        <v>654</v>
      </c>
      <c r="K39" s="663"/>
      <c r="L39" s="663"/>
      <c r="M39" s="663"/>
      <c r="N39" s="663"/>
      <c r="O39" s="663"/>
      <c r="P39" s="663"/>
    </row>
    <row r="40" spans="1:16" s="162" customFormat="1" ht="9.75" customHeight="1">
      <c r="A40" s="663" t="s">
        <v>487</v>
      </c>
      <c r="B40" s="663"/>
      <c r="C40" s="663"/>
      <c r="D40" s="663"/>
      <c r="E40" s="663"/>
      <c r="F40" s="663"/>
      <c r="G40" s="663"/>
      <c r="H40" s="663"/>
      <c r="I40" s="663"/>
      <c r="J40" s="664" t="s">
        <v>655</v>
      </c>
      <c r="K40" s="664"/>
      <c r="L40" s="664"/>
      <c r="M40" s="664"/>
      <c r="N40" s="664"/>
      <c r="O40" s="664"/>
      <c r="P40" s="664"/>
    </row>
    <row r="41" spans="1:16" s="162" customFormat="1" ht="9.75" customHeight="1">
      <c r="A41" s="663" t="s">
        <v>485</v>
      </c>
      <c r="B41" s="663"/>
      <c r="C41" s="663"/>
      <c r="D41" s="663"/>
      <c r="E41" s="663"/>
      <c r="F41" s="663"/>
      <c r="G41" s="663"/>
      <c r="H41" s="663"/>
      <c r="I41" s="663"/>
      <c r="J41" s="663" t="s">
        <v>656</v>
      </c>
      <c r="K41" s="663"/>
      <c r="L41" s="663"/>
      <c r="M41" s="663"/>
      <c r="N41" s="663"/>
      <c r="O41" s="663"/>
      <c r="P41" s="663"/>
    </row>
    <row r="42" spans="1:16" s="162" customFormat="1" ht="9.75" customHeight="1">
      <c r="A42" s="663" t="s">
        <v>488</v>
      </c>
      <c r="B42" s="663"/>
      <c r="C42" s="663"/>
      <c r="D42" s="663"/>
      <c r="E42" s="663"/>
      <c r="F42" s="663"/>
      <c r="G42" s="663"/>
      <c r="H42" s="663"/>
      <c r="I42" s="663"/>
      <c r="J42" s="665" t="s">
        <v>657</v>
      </c>
      <c r="K42" s="665"/>
      <c r="L42" s="665"/>
      <c r="M42" s="665"/>
      <c r="N42" s="665"/>
      <c r="O42" s="665"/>
      <c r="P42" s="665"/>
    </row>
    <row r="43" spans="1:16" s="162" customFormat="1" ht="9.75" customHeight="1">
      <c r="A43" s="663" t="s">
        <v>489</v>
      </c>
      <c r="B43" s="663"/>
      <c r="C43" s="663"/>
      <c r="D43" s="663"/>
      <c r="E43" s="663"/>
      <c r="F43" s="663"/>
      <c r="G43" s="663"/>
      <c r="H43" s="663"/>
      <c r="I43" s="663"/>
      <c r="J43" s="665" t="s">
        <v>658</v>
      </c>
      <c r="K43" s="665"/>
      <c r="L43" s="665"/>
      <c r="M43" s="665"/>
      <c r="N43" s="665"/>
      <c r="O43" s="665"/>
      <c r="P43" s="665"/>
    </row>
    <row r="44" spans="1:16" s="162" customFormat="1" ht="9.75" customHeight="1">
      <c r="A44" s="663" t="s">
        <v>486</v>
      </c>
      <c r="B44" s="663"/>
      <c r="C44" s="663"/>
      <c r="D44" s="663"/>
      <c r="E44" s="663"/>
      <c r="F44" s="663"/>
      <c r="G44" s="663"/>
      <c r="H44" s="663"/>
      <c r="I44" s="663"/>
      <c r="J44" s="665" t="s">
        <v>659</v>
      </c>
      <c r="K44" s="665"/>
      <c r="L44" s="665"/>
      <c r="M44" s="665"/>
      <c r="N44" s="665"/>
      <c r="O44" s="665"/>
      <c r="P44" s="665"/>
    </row>
    <row r="45" spans="1:16" s="162" customFormat="1" ht="9.75" customHeight="1">
      <c r="A45" s="663" t="s">
        <v>490</v>
      </c>
      <c r="B45" s="663"/>
      <c r="C45" s="663"/>
      <c r="D45" s="663"/>
      <c r="E45" s="663"/>
      <c r="F45" s="663"/>
      <c r="G45" s="663"/>
      <c r="H45" s="663"/>
      <c r="I45" s="663"/>
      <c r="J45" s="665" t="s">
        <v>661</v>
      </c>
      <c r="K45" s="665"/>
      <c r="L45" s="665"/>
      <c r="M45" s="665"/>
      <c r="N45" s="665"/>
      <c r="O45" s="665"/>
      <c r="P45" s="665"/>
    </row>
    <row r="46" spans="1:16" s="162" customFormat="1" ht="9.75" customHeight="1">
      <c r="A46" s="164"/>
      <c r="B46" s="164"/>
      <c r="C46" s="164"/>
      <c r="D46" s="164"/>
      <c r="E46" s="164"/>
      <c r="F46" s="164"/>
      <c r="G46" s="164"/>
      <c r="H46" s="164"/>
      <c r="I46" s="164"/>
      <c r="J46" s="665" t="s">
        <v>665</v>
      </c>
      <c r="K46" s="665"/>
      <c r="L46" s="665"/>
      <c r="M46" s="665"/>
      <c r="N46" s="665"/>
      <c r="O46" s="665"/>
      <c r="P46" s="665"/>
    </row>
    <row r="47" spans="1:16" s="162" customFormat="1" ht="9.75" customHeight="1">
      <c r="A47" s="164"/>
      <c r="B47" s="164"/>
      <c r="C47" s="164"/>
      <c r="D47" s="164"/>
      <c r="E47" s="164"/>
      <c r="F47" s="164"/>
      <c r="G47" s="164"/>
      <c r="H47" s="164"/>
      <c r="I47" s="164"/>
      <c r="J47" s="665" t="s">
        <v>660</v>
      </c>
      <c r="K47" s="665"/>
      <c r="L47" s="665"/>
      <c r="M47" s="665"/>
      <c r="N47" s="665"/>
      <c r="O47" s="665"/>
      <c r="P47" s="665"/>
    </row>
    <row r="48" spans="1:16" s="162" customFormat="1" ht="9.75" customHeight="1">
      <c r="A48" s="164"/>
      <c r="B48" s="164"/>
      <c r="C48" s="164"/>
      <c r="D48" s="164"/>
      <c r="E48" s="164"/>
      <c r="F48" s="164"/>
      <c r="G48" s="164"/>
      <c r="H48" s="164"/>
      <c r="I48" s="164"/>
      <c r="J48" s="665" t="s">
        <v>662</v>
      </c>
      <c r="K48" s="665"/>
      <c r="L48" s="665"/>
      <c r="M48" s="665"/>
      <c r="N48" s="665"/>
      <c r="O48" s="665"/>
      <c r="P48" s="665"/>
    </row>
    <row r="49" spans="1:16" s="162" customFormat="1" ht="9.75" customHeight="1">
      <c r="A49" s="164"/>
      <c r="B49" s="164"/>
      <c r="C49" s="164"/>
      <c r="D49" s="164"/>
      <c r="E49" s="164"/>
      <c r="F49" s="164"/>
      <c r="G49" s="164"/>
      <c r="H49" s="164"/>
      <c r="I49" s="164"/>
      <c r="J49" s="665" t="s">
        <v>663</v>
      </c>
      <c r="K49" s="665"/>
      <c r="L49" s="665"/>
      <c r="M49" s="665"/>
      <c r="N49" s="665"/>
      <c r="O49" s="665"/>
      <c r="P49" s="665"/>
    </row>
    <row r="50" spans="1:16" s="162" customFormat="1" ht="9.75" customHeight="1">
      <c r="A50" s="164"/>
      <c r="B50" s="164"/>
      <c r="C50" s="164"/>
      <c r="D50" s="164"/>
      <c r="E50" s="164"/>
      <c r="F50" s="164"/>
      <c r="G50" s="164"/>
      <c r="H50" s="164"/>
      <c r="I50" s="164"/>
      <c r="J50" s="665" t="s">
        <v>664</v>
      </c>
      <c r="K50" s="665"/>
      <c r="L50" s="665"/>
      <c r="M50" s="665"/>
      <c r="N50" s="665"/>
      <c r="O50" s="665"/>
      <c r="P50" s="665"/>
    </row>
    <row r="51" spans="1:16" s="162" customFormat="1" ht="9.75" customHeight="1">
      <c r="A51" s="164"/>
      <c r="B51" s="164"/>
      <c r="C51" s="164"/>
      <c r="D51" s="164"/>
      <c r="E51" s="164"/>
      <c r="F51" s="164"/>
      <c r="G51" s="164"/>
      <c r="H51" s="164"/>
      <c r="I51" s="164"/>
      <c r="J51" s="163"/>
      <c r="K51" s="163"/>
      <c r="L51" s="163"/>
      <c r="M51" s="163"/>
      <c r="N51" s="163"/>
      <c r="O51" s="163"/>
      <c r="P51" s="163"/>
    </row>
    <row r="52" spans="1:16" ht="16.5">
      <c r="A52" s="666"/>
      <c r="B52" s="666"/>
      <c r="C52" s="666"/>
      <c r="D52" s="666"/>
      <c r="E52" s="666"/>
      <c r="F52" s="666"/>
      <c r="G52" s="666"/>
      <c r="H52" s="666"/>
      <c r="I52" s="666"/>
      <c r="J52" s="666"/>
      <c r="K52" s="666"/>
      <c r="L52" s="666"/>
      <c r="M52" s="666"/>
      <c r="N52" s="666"/>
      <c r="O52" s="666"/>
      <c r="P52" s="666"/>
    </row>
    <row r="53" spans="1:17" ht="15.75">
      <c r="A53" s="467" t="str">
        <f>"-"&amp;Sheet1!B15&amp;"-"</f>
        <v>-106-</v>
      </c>
      <c r="B53" s="467"/>
      <c r="C53" s="467"/>
      <c r="D53" s="467"/>
      <c r="E53" s="467"/>
      <c r="F53" s="467"/>
      <c r="G53" s="467"/>
      <c r="H53" s="467"/>
      <c r="I53" s="467"/>
      <c r="J53" s="467" t="str">
        <f>"-"&amp;Sheet1!C15&amp;"-"</f>
        <v>-107-</v>
      </c>
      <c r="K53" s="467"/>
      <c r="L53" s="467"/>
      <c r="M53" s="467"/>
      <c r="N53" s="467"/>
      <c r="O53" s="467"/>
      <c r="P53" s="467"/>
      <c r="Q53" s="467"/>
    </row>
  </sheetData>
  <sheetProtection/>
  <mergeCells count="212">
    <mergeCell ref="I3:I4"/>
    <mergeCell ref="A32:A34"/>
    <mergeCell ref="B32:D32"/>
    <mergeCell ref="B34:D34"/>
    <mergeCell ref="E32:F32"/>
    <mergeCell ref="E34:F34"/>
    <mergeCell ref="G34:H34"/>
    <mergeCell ref="G32:H32"/>
    <mergeCell ref="I28:J28"/>
    <mergeCell ref="A26:A28"/>
    <mergeCell ref="J50:P50"/>
    <mergeCell ref="A52:I52"/>
    <mergeCell ref="J52:P52"/>
    <mergeCell ref="A45:I45"/>
    <mergeCell ref="J45:P45"/>
    <mergeCell ref="J48:P48"/>
    <mergeCell ref="J49:P49"/>
    <mergeCell ref="J46:P46"/>
    <mergeCell ref="J47:P47"/>
    <mergeCell ref="A44:I44"/>
    <mergeCell ref="J44:P44"/>
    <mergeCell ref="A41:I41"/>
    <mergeCell ref="J41:P41"/>
    <mergeCell ref="A42:I42"/>
    <mergeCell ref="J42:P42"/>
    <mergeCell ref="A43:I43"/>
    <mergeCell ref="J43:P43"/>
    <mergeCell ref="A38:I38"/>
    <mergeCell ref="J38:P38"/>
    <mergeCell ref="A39:I39"/>
    <mergeCell ref="J39:P39"/>
    <mergeCell ref="A40:I40"/>
    <mergeCell ref="J40:P40"/>
    <mergeCell ref="K36:M36"/>
    <mergeCell ref="B37:D37"/>
    <mergeCell ref="E37:F37"/>
    <mergeCell ref="G37:H37"/>
    <mergeCell ref="I37:J37"/>
    <mergeCell ref="K37:M37"/>
    <mergeCell ref="A35:A37"/>
    <mergeCell ref="B35:D35"/>
    <mergeCell ref="B36:D36"/>
    <mergeCell ref="E36:F36"/>
    <mergeCell ref="G36:H36"/>
    <mergeCell ref="I36:J36"/>
    <mergeCell ref="E35:F35"/>
    <mergeCell ref="G35:H35"/>
    <mergeCell ref="I35:J35"/>
    <mergeCell ref="K35:M35"/>
    <mergeCell ref="K32:M32"/>
    <mergeCell ref="B33:D33"/>
    <mergeCell ref="E33:F33"/>
    <mergeCell ref="G33:H33"/>
    <mergeCell ref="I33:J33"/>
    <mergeCell ref="K33:M33"/>
    <mergeCell ref="I32:J32"/>
    <mergeCell ref="I34:J34"/>
    <mergeCell ref="K34:M34"/>
    <mergeCell ref="K30:M30"/>
    <mergeCell ref="B31:D31"/>
    <mergeCell ref="E31:F31"/>
    <mergeCell ref="G31:H31"/>
    <mergeCell ref="I31:J31"/>
    <mergeCell ref="K31:M31"/>
    <mergeCell ref="I30:J30"/>
    <mergeCell ref="G30:H30"/>
    <mergeCell ref="A29:A31"/>
    <mergeCell ref="B29:D29"/>
    <mergeCell ref="E29:F29"/>
    <mergeCell ref="G29:H29"/>
    <mergeCell ref="B30:D30"/>
    <mergeCell ref="E30:F30"/>
    <mergeCell ref="B28:D28"/>
    <mergeCell ref="E28:F28"/>
    <mergeCell ref="G28:H28"/>
    <mergeCell ref="K28:M28"/>
    <mergeCell ref="I29:J29"/>
    <mergeCell ref="K29:M29"/>
    <mergeCell ref="I26:J26"/>
    <mergeCell ref="K26:M26"/>
    <mergeCell ref="B27:D27"/>
    <mergeCell ref="E27:F27"/>
    <mergeCell ref="G27:H27"/>
    <mergeCell ref="I27:J27"/>
    <mergeCell ref="K27:M27"/>
    <mergeCell ref="B26:D26"/>
    <mergeCell ref="E26:F26"/>
    <mergeCell ref="G26:H26"/>
    <mergeCell ref="K24:M24"/>
    <mergeCell ref="B25:D25"/>
    <mergeCell ref="E25:F25"/>
    <mergeCell ref="G25:H25"/>
    <mergeCell ref="I25:J25"/>
    <mergeCell ref="K25:M25"/>
    <mergeCell ref="I24:J24"/>
    <mergeCell ref="G24:H24"/>
    <mergeCell ref="I22:J22"/>
    <mergeCell ref="K22:M22"/>
    <mergeCell ref="I23:J23"/>
    <mergeCell ref="K23:M23"/>
    <mergeCell ref="A23:A25"/>
    <mergeCell ref="B23:D23"/>
    <mergeCell ref="E23:F23"/>
    <mergeCell ref="G23:H23"/>
    <mergeCell ref="B24:D24"/>
    <mergeCell ref="E24:F24"/>
    <mergeCell ref="A20:A22"/>
    <mergeCell ref="B20:D20"/>
    <mergeCell ref="E20:F20"/>
    <mergeCell ref="G20:H20"/>
    <mergeCell ref="B22:D22"/>
    <mergeCell ref="E22:F22"/>
    <mergeCell ref="G22:H22"/>
    <mergeCell ref="I20:J20"/>
    <mergeCell ref="K20:M20"/>
    <mergeCell ref="B21:D21"/>
    <mergeCell ref="E21:F21"/>
    <mergeCell ref="G21:H21"/>
    <mergeCell ref="I21:J21"/>
    <mergeCell ref="K21:M21"/>
    <mergeCell ref="K18:M18"/>
    <mergeCell ref="B19:D19"/>
    <mergeCell ref="E19:F19"/>
    <mergeCell ref="G19:H19"/>
    <mergeCell ref="I19:J19"/>
    <mergeCell ref="K19:M19"/>
    <mergeCell ref="I18:J18"/>
    <mergeCell ref="G18:H18"/>
    <mergeCell ref="I16:J16"/>
    <mergeCell ref="K16:M16"/>
    <mergeCell ref="I17:J17"/>
    <mergeCell ref="K17:M17"/>
    <mergeCell ref="A17:A19"/>
    <mergeCell ref="B17:D17"/>
    <mergeCell ref="E17:F17"/>
    <mergeCell ref="G17:H17"/>
    <mergeCell ref="B18:D18"/>
    <mergeCell ref="E18:F18"/>
    <mergeCell ref="A14:A16"/>
    <mergeCell ref="B14:D14"/>
    <mergeCell ref="E14:F14"/>
    <mergeCell ref="G14:H14"/>
    <mergeCell ref="B16:D16"/>
    <mergeCell ref="E16:F16"/>
    <mergeCell ref="G16:H16"/>
    <mergeCell ref="I14:J14"/>
    <mergeCell ref="K14:M14"/>
    <mergeCell ref="B15:D15"/>
    <mergeCell ref="E15:F15"/>
    <mergeCell ref="G15:H15"/>
    <mergeCell ref="I15:J15"/>
    <mergeCell ref="K15:M15"/>
    <mergeCell ref="K12:M12"/>
    <mergeCell ref="B13:D13"/>
    <mergeCell ref="E13:F13"/>
    <mergeCell ref="G13:H13"/>
    <mergeCell ref="I13:J13"/>
    <mergeCell ref="K13:M13"/>
    <mergeCell ref="I12:J12"/>
    <mergeCell ref="G12:H12"/>
    <mergeCell ref="I10:J10"/>
    <mergeCell ref="K10:M10"/>
    <mergeCell ref="I11:J11"/>
    <mergeCell ref="K11:M11"/>
    <mergeCell ref="A11:A13"/>
    <mergeCell ref="B11:D11"/>
    <mergeCell ref="E11:F11"/>
    <mergeCell ref="G11:H11"/>
    <mergeCell ref="B12:D12"/>
    <mergeCell ref="E12:F12"/>
    <mergeCell ref="A8:A10"/>
    <mergeCell ref="B8:D8"/>
    <mergeCell ref="E8:F8"/>
    <mergeCell ref="G8:H8"/>
    <mergeCell ref="B10:D10"/>
    <mergeCell ref="E10:F10"/>
    <mergeCell ref="G10:H10"/>
    <mergeCell ref="I7:J7"/>
    <mergeCell ref="E6:F6"/>
    <mergeCell ref="K8:M8"/>
    <mergeCell ref="B9:D9"/>
    <mergeCell ref="E9:F9"/>
    <mergeCell ref="G9:H9"/>
    <mergeCell ref="I9:J9"/>
    <mergeCell ref="K9:M9"/>
    <mergeCell ref="B5:D5"/>
    <mergeCell ref="E5:F5"/>
    <mergeCell ref="G5:H5"/>
    <mergeCell ref="B7:D7"/>
    <mergeCell ref="E7:F7"/>
    <mergeCell ref="G7:H7"/>
    <mergeCell ref="B6:D6"/>
    <mergeCell ref="A1:H1"/>
    <mergeCell ref="J1:P1"/>
    <mergeCell ref="A2:H2"/>
    <mergeCell ref="J2:O2"/>
    <mergeCell ref="K3:M4"/>
    <mergeCell ref="A3:D4"/>
    <mergeCell ref="E3:F4"/>
    <mergeCell ref="G3:H4"/>
    <mergeCell ref="N3:P3"/>
    <mergeCell ref="J3:J4"/>
    <mergeCell ref="I5:J5"/>
    <mergeCell ref="A53:I53"/>
    <mergeCell ref="J53:Q53"/>
    <mergeCell ref="K5:M5"/>
    <mergeCell ref="K7:M7"/>
    <mergeCell ref="G6:H6"/>
    <mergeCell ref="I6:J6"/>
    <mergeCell ref="K6:M6"/>
    <mergeCell ref="I8:J8"/>
    <mergeCell ref="A5:A7"/>
  </mergeCells>
  <printOptions/>
  <pageMargins left="0.7086614173228347" right="0.7086614173228347" top="0.7480314960629921" bottom="0.7480314960629921" header="0.31496062992125984" footer="0.31496062992125984"/>
  <pageSetup fitToWidth="2" horizontalDpi="600" verticalDpi="600" orientation="portrait" pageOrder="overThenDown" paperSize="8" scale="150" r:id="rId1"/>
  <colBreaks count="1" manualBreakCount="1">
    <brk id="9" max="65535" man="1"/>
  </colBreaks>
</worksheet>
</file>

<file path=xl/worksheets/sheet5.xml><?xml version="1.0" encoding="utf-8"?>
<worksheet xmlns="http://schemas.openxmlformats.org/spreadsheetml/2006/main" xmlns:r="http://schemas.openxmlformats.org/officeDocument/2006/relationships">
  <dimension ref="A1:L52"/>
  <sheetViews>
    <sheetView view="pageBreakPreview" zoomScale="60" zoomScalePageLayoutView="0" workbookViewId="0" topLeftCell="A1">
      <selection activeCell="A1" sqref="A1:K1"/>
    </sheetView>
  </sheetViews>
  <sheetFormatPr defaultColWidth="9.00390625" defaultRowHeight="16.5"/>
  <cols>
    <col min="1" max="1" width="2.125" style="24" customWidth="1"/>
    <col min="2" max="2" width="9.00390625" style="24" customWidth="1"/>
    <col min="3" max="4" width="3.50390625" style="24" customWidth="1"/>
    <col min="5" max="5" width="4.50390625" style="24" customWidth="1"/>
    <col min="6" max="6" width="11.625" style="23" customWidth="1"/>
    <col min="7" max="7" width="12.375" style="24" customWidth="1"/>
    <col min="8" max="8" width="9.75390625" style="46" customWidth="1"/>
    <col min="9" max="9" width="9.25390625" style="46" customWidth="1"/>
    <col min="10" max="10" width="10.25390625" style="46" customWidth="1"/>
    <col min="11" max="11" width="10.875" style="45" customWidth="1"/>
    <col min="12" max="16384" width="9.00390625" style="23" customWidth="1"/>
  </cols>
  <sheetData>
    <row r="1" spans="1:11" ht="22.5" customHeight="1">
      <c r="A1" s="382" t="s">
        <v>302</v>
      </c>
      <c r="B1" s="382"/>
      <c r="C1" s="382"/>
      <c r="D1" s="382"/>
      <c r="E1" s="382"/>
      <c r="F1" s="382"/>
      <c r="G1" s="382"/>
      <c r="H1" s="382"/>
      <c r="I1" s="382"/>
      <c r="J1" s="382"/>
      <c r="K1" s="382"/>
    </row>
    <row r="2" spans="1:11" ht="12" customHeight="1">
      <c r="A2" s="452" t="s">
        <v>303</v>
      </c>
      <c r="B2" s="383"/>
      <c r="C2" s="383"/>
      <c r="D2" s="383"/>
      <c r="E2" s="383"/>
      <c r="F2" s="383"/>
      <c r="G2" s="383"/>
      <c r="H2" s="383"/>
      <c r="I2" s="383"/>
      <c r="J2" s="383"/>
      <c r="K2" s="383"/>
    </row>
    <row r="3" spans="1:11" ht="12" customHeight="1">
      <c r="A3" s="429" t="s">
        <v>575</v>
      </c>
      <c r="B3" s="429"/>
      <c r="C3" s="429"/>
      <c r="D3" s="429"/>
      <c r="E3" s="429"/>
      <c r="F3" s="429"/>
      <c r="G3" s="429"/>
      <c r="H3" s="429"/>
      <c r="I3" s="429"/>
      <c r="J3" s="429"/>
      <c r="K3" s="429"/>
    </row>
    <row r="4" spans="1:11" ht="10.5" customHeight="1">
      <c r="A4" s="453">
        <v>2013</v>
      </c>
      <c r="B4" s="453"/>
      <c r="C4" s="453"/>
      <c r="D4" s="453"/>
      <c r="E4" s="453"/>
      <c r="F4" s="453"/>
      <c r="G4" s="453"/>
      <c r="H4" s="453"/>
      <c r="I4" s="453"/>
      <c r="J4" s="453"/>
      <c r="K4" s="453"/>
    </row>
    <row r="5" spans="1:11" s="26" customFormat="1" ht="16.5" customHeight="1">
      <c r="A5" s="439" t="s">
        <v>165</v>
      </c>
      <c r="B5" s="439"/>
      <c r="C5" s="439"/>
      <c r="D5" s="439"/>
      <c r="E5" s="439"/>
      <c r="F5" s="439"/>
      <c r="G5" s="440"/>
      <c r="H5" s="443" t="s">
        <v>184</v>
      </c>
      <c r="I5" s="443" t="s">
        <v>183</v>
      </c>
      <c r="J5" s="428" t="s">
        <v>164</v>
      </c>
      <c r="K5" s="454" t="s">
        <v>182</v>
      </c>
    </row>
    <row r="6" spans="1:11" s="27" customFormat="1" ht="24.75" customHeight="1">
      <c r="A6" s="441"/>
      <c r="B6" s="441"/>
      <c r="C6" s="441"/>
      <c r="D6" s="441"/>
      <c r="E6" s="441"/>
      <c r="F6" s="441"/>
      <c r="G6" s="442"/>
      <c r="H6" s="444"/>
      <c r="I6" s="443"/>
      <c r="J6" s="428"/>
      <c r="K6" s="461"/>
    </row>
    <row r="7" spans="1:11" s="26" customFormat="1" ht="15" customHeight="1">
      <c r="A7" s="395" t="s">
        <v>166</v>
      </c>
      <c r="B7" s="395"/>
      <c r="C7" s="396"/>
      <c r="D7" s="396"/>
      <c r="E7" s="396"/>
      <c r="F7" s="397"/>
      <c r="G7" s="344" t="s">
        <v>63</v>
      </c>
      <c r="H7" s="116">
        <v>91067</v>
      </c>
      <c r="I7" s="91">
        <f aca="true" t="shared" si="0" ref="I7:J9">I10+I22+I31</f>
        <v>3890056</v>
      </c>
      <c r="J7" s="91">
        <f t="shared" si="0"/>
        <v>13728134</v>
      </c>
      <c r="K7" s="375">
        <f aca="true" t="shared" si="1" ref="K7:K33">J7/H7</f>
        <v>150.7476253747241</v>
      </c>
    </row>
    <row r="8" spans="1:11" s="26" customFormat="1" ht="15" customHeight="1">
      <c r="A8" s="398"/>
      <c r="B8" s="398"/>
      <c r="C8" s="398"/>
      <c r="D8" s="398"/>
      <c r="E8" s="398"/>
      <c r="F8" s="399"/>
      <c r="G8" s="355" t="s">
        <v>64</v>
      </c>
      <c r="H8" s="117">
        <v>47287</v>
      </c>
      <c r="I8" s="92">
        <f t="shared" si="0"/>
        <v>2077342</v>
      </c>
      <c r="J8" s="92">
        <f t="shared" si="0"/>
        <v>7933968</v>
      </c>
      <c r="K8" s="375">
        <f t="shared" si="1"/>
        <v>167.7832808171379</v>
      </c>
    </row>
    <row r="9" spans="1:11" s="26" customFormat="1" ht="15" customHeight="1">
      <c r="A9" s="400"/>
      <c r="B9" s="400"/>
      <c r="C9" s="400"/>
      <c r="D9" s="400"/>
      <c r="E9" s="400"/>
      <c r="F9" s="401"/>
      <c r="G9" s="355" t="s">
        <v>65</v>
      </c>
      <c r="H9" s="117">
        <v>43780</v>
      </c>
      <c r="I9" s="92">
        <f t="shared" si="0"/>
        <v>1812714</v>
      </c>
      <c r="J9" s="92">
        <f t="shared" si="0"/>
        <v>5794166</v>
      </c>
      <c r="K9" s="375">
        <f t="shared" si="1"/>
        <v>132.34732754682503</v>
      </c>
    </row>
    <row r="10" spans="1:11" s="26" customFormat="1" ht="15" customHeight="1">
      <c r="A10" s="412" t="s">
        <v>211</v>
      </c>
      <c r="B10" s="462" t="s">
        <v>110</v>
      </c>
      <c r="C10" s="439"/>
      <c r="D10" s="439"/>
      <c r="E10" s="439"/>
      <c r="F10" s="440"/>
      <c r="G10" s="344" t="s">
        <v>63</v>
      </c>
      <c r="H10" s="117">
        <f>H19+'[1]差異計算'!Q3</f>
        <v>90042</v>
      </c>
      <c r="I10" s="92">
        <f aca="true" t="shared" si="2" ref="I10:J12">I13+I16+I19</f>
        <v>2687590</v>
      </c>
      <c r="J10" s="92">
        <f t="shared" si="2"/>
        <v>10349952</v>
      </c>
      <c r="K10" s="375">
        <f t="shared" si="1"/>
        <v>114.94582528153528</v>
      </c>
    </row>
    <row r="11" spans="1:11" s="26" customFormat="1" ht="15" customHeight="1">
      <c r="A11" s="413"/>
      <c r="B11" s="448"/>
      <c r="C11" s="449"/>
      <c r="D11" s="449"/>
      <c r="E11" s="449"/>
      <c r="F11" s="450"/>
      <c r="G11" s="355" t="s">
        <v>64</v>
      </c>
      <c r="H11" s="117">
        <f>H20+'[1]差異計算'!Q4</f>
        <v>46762</v>
      </c>
      <c r="I11" s="92">
        <f t="shared" si="2"/>
        <v>1453457</v>
      </c>
      <c r="J11" s="92">
        <f t="shared" si="2"/>
        <v>6161195</v>
      </c>
      <c r="K11" s="375">
        <f t="shared" si="1"/>
        <v>131.75644754287669</v>
      </c>
    </row>
    <row r="12" spans="1:11" s="26" customFormat="1" ht="15" customHeight="1">
      <c r="A12" s="413"/>
      <c r="B12" s="448"/>
      <c r="C12" s="449"/>
      <c r="D12" s="449"/>
      <c r="E12" s="449"/>
      <c r="F12" s="450"/>
      <c r="G12" s="355" t="s">
        <v>65</v>
      </c>
      <c r="H12" s="117">
        <f>H21+'[1]差異計算'!Q5</f>
        <v>43280</v>
      </c>
      <c r="I12" s="92">
        <f t="shared" si="2"/>
        <v>1234133</v>
      </c>
      <c r="J12" s="92">
        <f t="shared" si="2"/>
        <v>4188757</v>
      </c>
      <c r="K12" s="375">
        <f t="shared" si="1"/>
        <v>96.78274029574861</v>
      </c>
    </row>
    <row r="13" spans="1:11" s="26" customFormat="1" ht="15" customHeight="1">
      <c r="A13" s="413"/>
      <c r="B13" s="451" t="s">
        <v>208</v>
      </c>
      <c r="C13" s="430" t="s">
        <v>177</v>
      </c>
      <c r="D13" s="431"/>
      <c r="E13" s="431"/>
      <c r="F13" s="432"/>
      <c r="G13" s="356" t="s">
        <v>120</v>
      </c>
      <c r="H13" s="117">
        <v>6332</v>
      </c>
      <c r="I13" s="92">
        <v>6332</v>
      </c>
      <c r="J13" s="92">
        <v>2029611</v>
      </c>
      <c r="K13" s="375">
        <f t="shared" si="1"/>
        <v>320.532375236892</v>
      </c>
    </row>
    <row r="14" spans="1:11" s="26" customFormat="1" ht="15" customHeight="1">
      <c r="A14" s="413"/>
      <c r="B14" s="451"/>
      <c r="C14" s="433"/>
      <c r="D14" s="434"/>
      <c r="E14" s="434"/>
      <c r="F14" s="435"/>
      <c r="G14" s="355" t="s">
        <v>64</v>
      </c>
      <c r="H14" s="117">
        <v>3170</v>
      </c>
      <c r="I14" s="92">
        <v>3170</v>
      </c>
      <c r="J14" s="92">
        <v>1149751</v>
      </c>
      <c r="K14" s="375">
        <f t="shared" si="1"/>
        <v>362.697476340694</v>
      </c>
    </row>
    <row r="15" spans="1:11" s="26" customFormat="1" ht="15" customHeight="1">
      <c r="A15" s="413"/>
      <c r="B15" s="451"/>
      <c r="C15" s="436"/>
      <c r="D15" s="437"/>
      <c r="E15" s="437"/>
      <c r="F15" s="438"/>
      <c r="G15" s="355" t="s">
        <v>65</v>
      </c>
      <c r="H15" s="117">
        <v>3162</v>
      </c>
      <c r="I15" s="92">
        <v>3162</v>
      </c>
      <c r="J15" s="92">
        <v>879860</v>
      </c>
      <c r="K15" s="375">
        <f t="shared" si="1"/>
        <v>278.2605945604048</v>
      </c>
    </row>
    <row r="16" spans="1:11" s="26" customFormat="1" ht="15" customHeight="1">
      <c r="A16" s="445" t="s">
        <v>174</v>
      </c>
      <c r="B16" s="451" t="s">
        <v>17</v>
      </c>
      <c r="C16" s="447" t="s">
        <v>124</v>
      </c>
      <c r="D16" s="439"/>
      <c r="E16" s="439"/>
      <c r="F16" s="440"/>
      <c r="G16" s="356" t="s">
        <v>120</v>
      </c>
      <c r="H16" s="117">
        <v>2644</v>
      </c>
      <c r="I16" s="92">
        <v>2644</v>
      </c>
      <c r="J16" s="92">
        <v>394880</v>
      </c>
      <c r="K16" s="375">
        <f t="shared" si="1"/>
        <v>149.34947049924358</v>
      </c>
    </row>
    <row r="17" spans="1:11" s="26" customFormat="1" ht="15" customHeight="1">
      <c r="A17" s="445"/>
      <c r="B17" s="451"/>
      <c r="C17" s="448"/>
      <c r="D17" s="449"/>
      <c r="E17" s="449"/>
      <c r="F17" s="450"/>
      <c r="G17" s="355" t="s">
        <v>64</v>
      </c>
      <c r="H17" s="117">
        <v>1646</v>
      </c>
      <c r="I17" s="92">
        <v>1646</v>
      </c>
      <c r="J17" s="92">
        <v>245490</v>
      </c>
      <c r="K17" s="375">
        <f t="shared" si="1"/>
        <v>149.1433778857837</v>
      </c>
    </row>
    <row r="18" spans="1:11" s="26" customFormat="1" ht="15" customHeight="1">
      <c r="A18" s="445"/>
      <c r="B18" s="451"/>
      <c r="C18" s="463"/>
      <c r="D18" s="441"/>
      <c r="E18" s="441"/>
      <c r="F18" s="442"/>
      <c r="G18" s="355" t="s">
        <v>65</v>
      </c>
      <c r="H18" s="117">
        <v>998</v>
      </c>
      <c r="I18" s="92">
        <v>998</v>
      </c>
      <c r="J18" s="92">
        <v>149390</v>
      </c>
      <c r="K18" s="375">
        <f t="shared" si="1"/>
        <v>149.68937875751504</v>
      </c>
    </row>
    <row r="19" spans="1:11" s="26" customFormat="1" ht="15" customHeight="1">
      <c r="A19" s="445"/>
      <c r="B19" s="418" t="s">
        <v>238</v>
      </c>
      <c r="C19" s="419"/>
      <c r="D19" s="419"/>
      <c r="E19" s="419"/>
      <c r="F19" s="420"/>
      <c r="G19" s="356" t="s">
        <v>120</v>
      </c>
      <c r="H19" s="117">
        <v>89690</v>
      </c>
      <c r="I19" s="92">
        <v>2678614</v>
      </c>
      <c r="J19" s="92">
        <v>7925461</v>
      </c>
      <c r="K19" s="375">
        <f t="shared" si="1"/>
        <v>88.36504627048723</v>
      </c>
    </row>
    <row r="20" spans="1:11" s="26" customFormat="1" ht="15" customHeight="1">
      <c r="A20" s="445"/>
      <c r="B20" s="421"/>
      <c r="C20" s="422"/>
      <c r="D20" s="422"/>
      <c r="E20" s="422"/>
      <c r="F20" s="423"/>
      <c r="G20" s="355" t="s">
        <v>64</v>
      </c>
      <c r="H20" s="117">
        <v>46610</v>
      </c>
      <c r="I20" s="92">
        <v>1448641</v>
      </c>
      <c r="J20" s="92">
        <v>4765954</v>
      </c>
      <c r="K20" s="375">
        <f t="shared" si="1"/>
        <v>102.25174855181291</v>
      </c>
    </row>
    <row r="21" spans="1:11" s="26" customFormat="1" ht="15" customHeight="1">
      <c r="A21" s="446"/>
      <c r="B21" s="424"/>
      <c r="C21" s="425"/>
      <c r="D21" s="425"/>
      <c r="E21" s="425"/>
      <c r="F21" s="426"/>
      <c r="G21" s="355" t="s">
        <v>65</v>
      </c>
      <c r="H21" s="117">
        <v>43080</v>
      </c>
      <c r="I21" s="92">
        <v>1229973</v>
      </c>
      <c r="J21" s="92">
        <v>3159507</v>
      </c>
      <c r="K21" s="375">
        <f t="shared" si="1"/>
        <v>73.34045961002785</v>
      </c>
    </row>
    <row r="22" spans="1:11" s="26" customFormat="1" ht="15" customHeight="1">
      <c r="A22" s="404" t="s">
        <v>209</v>
      </c>
      <c r="B22" s="405"/>
      <c r="C22" s="384" t="s">
        <v>119</v>
      </c>
      <c r="D22" s="385"/>
      <c r="E22" s="385"/>
      <c r="F22" s="386"/>
      <c r="G22" s="344" t="s">
        <v>63</v>
      </c>
      <c r="H22" s="117">
        <v>2046</v>
      </c>
      <c r="I22" s="92">
        <v>8389</v>
      </c>
      <c r="J22" s="92">
        <v>669115</v>
      </c>
      <c r="K22" s="375">
        <f t="shared" si="1"/>
        <v>327.0356793743891</v>
      </c>
    </row>
    <row r="23" spans="1:11" s="26" customFormat="1" ht="15" customHeight="1">
      <c r="A23" s="406"/>
      <c r="B23" s="407"/>
      <c r="C23" s="387"/>
      <c r="D23" s="388"/>
      <c r="E23" s="388"/>
      <c r="F23" s="389"/>
      <c r="G23" s="355" t="s">
        <v>64</v>
      </c>
      <c r="H23" s="117">
        <v>839</v>
      </c>
      <c r="I23" s="92">
        <v>4298</v>
      </c>
      <c r="J23" s="92">
        <v>320483</v>
      </c>
      <c r="K23" s="375">
        <f t="shared" si="1"/>
        <v>381.9821215733015</v>
      </c>
    </row>
    <row r="24" spans="1:11" s="26" customFormat="1" ht="15" customHeight="1">
      <c r="A24" s="406"/>
      <c r="B24" s="407"/>
      <c r="C24" s="390"/>
      <c r="D24" s="391"/>
      <c r="E24" s="391"/>
      <c r="F24" s="392"/>
      <c r="G24" s="355" t="s">
        <v>65</v>
      </c>
      <c r="H24" s="117">
        <v>1207</v>
      </c>
      <c r="I24" s="92">
        <v>4091</v>
      </c>
      <c r="J24" s="92">
        <v>348632</v>
      </c>
      <c r="K24" s="375">
        <f t="shared" si="1"/>
        <v>288.8417564208782</v>
      </c>
    </row>
    <row r="25" spans="1:11" s="28" customFormat="1" ht="15" customHeight="1">
      <c r="A25" s="406"/>
      <c r="B25" s="407"/>
      <c r="C25" s="384" t="s">
        <v>167</v>
      </c>
      <c r="D25" s="385"/>
      <c r="E25" s="385"/>
      <c r="F25" s="386"/>
      <c r="G25" s="356" t="s">
        <v>120</v>
      </c>
      <c r="H25" s="117">
        <v>2044</v>
      </c>
      <c r="I25" s="92">
        <v>8387</v>
      </c>
      <c r="J25" s="92">
        <v>668029</v>
      </c>
      <c r="K25" s="375">
        <f t="shared" si="1"/>
        <v>326.8243639921722</v>
      </c>
    </row>
    <row r="26" spans="1:11" s="28" customFormat="1" ht="15" customHeight="1">
      <c r="A26" s="406"/>
      <c r="B26" s="407"/>
      <c r="C26" s="387"/>
      <c r="D26" s="388"/>
      <c r="E26" s="388"/>
      <c r="F26" s="389"/>
      <c r="G26" s="355" t="s">
        <v>64</v>
      </c>
      <c r="H26" s="117">
        <v>839</v>
      </c>
      <c r="I26" s="92">
        <v>4298</v>
      </c>
      <c r="J26" s="92">
        <v>320483</v>
      </c>
      <c r="K26" s="375">
        <f t="shared" si="1"/>
        <v>381.9821215733015</v>
      </c>
    </row>
    <row r="27" spans="1:11" s="28" customFormat="1" ht="15" customHeight="1">
      <c r="A27" s="406"/>
      <c r="B27" s="407"/>
      <c r="C27" s="390"/>
      <c r="D27" s="391"/>
      <c r="E27" s="391"/>
      <c r="F27" s="392"/>
      <c r="G27" s="355" t="s">
        <v>65</v>
      </c>
      <c r="H27" s="117">
        <v>1205</v>
      </c>
      <c r="I27" s="92">
        <v>4089</v>
      </c>
      <c r="J27" s="92">
        <v>347546</v>
      </c>
      <c r="K27" s="375">
        <f t="shared" si="1"/>
        <v>288.41991701244814</v>
      </c>
    </row>
    <row r="28" spans="1:11" s="26" customFormat="1" ht="15" customHeight="1">
      <c r="A28" s="406"/>
      <c r="B28" s="407"/>
      <c r="C28" s="384" t="s">
        <v>168</v>
      </c>
      <c r="D28" s="385"/>
      <c r="E28" s="385"/>
      <c r="F28" s="386"/>
      <c r="G28" s="356" t="s">
        <v>120</v>
      </c>
      <c r="H28" s="117">
        <v>2</v>
      </c>
      <c r="I28" s="92">
        <v>2</v>
      </c>
      <c r="J28" s="92">
        <v>1086</v>
      </c>
      <c r="K28" s="375">
        <f t="shared" si="1"/>
        <v>543</v>
      </c>
    </row>
    <row r="29" spans="1:11" s="26" customFormat="1" ht="15" customHeight="1">
      <c r="A29" s="406"/>
      <c r="B29" s="407"/>
      <c r="C29" s="387"/>
      <c r="D29" s="388"/>
      <c r="E29" s="388"/>
      <c r="F29" s="389"/>
      <c r="G29" s="355" t="s">
        <v>64</v>
      </c>
      <c r="H29" s="117">
        <v>0</v>
      </c>
      <c r="I29" s="92">
        <v>0</v>
      </c>
      <c r="J29" s="92">
        <v>0</v>
      </c>
      <c r="K29" s="375">
        <v>0</v>
      </c>
    </row>
    <row r="30" spans="1:11" s="26" customFormat="1" ht="15" customHeight="1">
      <c r="A30" s="408"/>
      <c r="B30" s="409"/>
      <c r="C30" s="390"/>
      <c r="D30" s="391"/>
      <c r="E30" s="391"/>
      <c r="F30" s="392"/>
      <c r="G30" s="355" t="s">
        <v>65</v>
      </c>
      <c r="H30" s="117">
        <v>2</v>
      </c>
      <c r="I30" s="92">
        <v>2</v>
      </c>
      <c r="J30" s="92">
        <v>1086</v>
      </c>
      <c r="K30" s="375">
        <f t="shared" si="1"/>
        <v>543</v>
      </c>
    </row>
    <row r="31" spans="1:11" s="47" customFormat="1" ht="15" customHeight="1">
      <c r="A31" s="385" t="s">
        <v>180</v>
      </c>
      <c r="B31" s="385"/>
      <c r="C31" s="385"/>
      <c r="D31" s="385"/>
      <c r="E31" s="385"/>
      <c r="F31" s="386"/>
      <c r="G31" s="344" t="s">
        <v>63</v>
      </c>
      <c r="H31" s="117">
        <v>83400</v>
      </c>
      <c r="I31" s="92">
        <v>1194077</v>
      </c>
      <c r="J31" s="92">
        <v>2709067</v>
      </c>
      <c r="K31" s="375">
        <f t="shared" si="1"/>
        <v>32.48281774580336</v>
      </c>
    </row>
    <row r="32" spans="1:11" s="47" customFormat="1" ht="15" customHeight="1">
      <c r="A32" s="388"/>
      <c r="B32" s="388"/>
      <c r="C32" s="388"/>
      <c r="D32" s="388"/>
      <c r="E32" s="388"/>
      <c r="F32" s="389"/>
      <c r="G32" s="355" t="s">
        <v>64</v>
      </c>
      <c r="H32" s="117">
        <v>42919</v>
      </c>
      <c r="I32" s="92">
        <v>619587</v>
      </c>
      <c r="J32" s="92">
        <v>1452290</v>
      </c>
      <c r="K32" s="375">
        <f t="shared" si="1"/>
        <v>33.837927258323816</v>
      </c>
    </row>
    <row r="33" spans="1:11" s="47" customFormat="1" ht="15" customHeight="1">
      <c r="A33" s="391"/>
      <c r="B33" s="391"/>
      <c r="C33" s="391"/>
      <c r="D33" s="391"/>
      <c r="E33" s="391"/>
      <c r="F33" s="392"/>
      <c r="G33" s="355" t="s">
        <v>65</v>
      </c>
      <c r="H33" s="357">
        <v>40481</v>
      </c>
      <c r="I33" s="93">
        <v>574490</v>
      </c>
      <c r="J33" s="93">
        <v>1256777</v>
      </c>
      <c r="K33" s="378">
        <f t="shared" si="1"/>
        <v>31.046095699216917</v>
      </c>
    </row>
    <row r="34" spans="1:12" s="47" customFormat="1" ht="16.5" customHeight="1">
      <c r="A34" s="458" t="s">
        <v>623</v>
      </c>
      <c r="B34" s="459"/>
      <c r="C34" s="459"/>
      <c r="D34" s="459"/>
      <c r="E34" s="459"/>
      <c r="F34" s="459"/>
      <c r="G34" s="459"/>
      <c r="H34" s="459"/>
      <c r="I34" s="459"/>
      <c r="J34" s="459"/>
      <c r="K34" s="459"/>
      <c r="L34" s="139"/>
    </row>
    <row r="35" spans="1:11" s="138" customFormat="1" ht="12.75" customHeight="1">
      <c r="A35" s="456" t="s">
        <v>624</v>
      </c>
      <c r="B35" s="457"/>
      <c r="C35" s="457"/>
      <c r="D35" s="457"/>
      <c r="E35" s="457"/>
      <c r="F35" s="457"/>
      <c r="G35" s="457"/>
      <c r="H35" s="457"/>
      <c r="I35" s="457"/>
      <c r="J35" s="457"/>
      <c r="K35" s="457"/>
    </row>
    <row r="36" spans="1:11" s="138" customFormat="1" ht="12.75" customHeight="1">
      <c r="A36" s="379"/>
      <c r="B36" s="380"/>
      <c r="C36" s="380"/>
      <c r="D36" s="380"/>
      <c r="E36" s="380"/>
      <c r="F36" s="380"/>
      <c r="G36" s="380"/>
      <c r="H36" s="380"/>
      <c r="I36" s="380"/>
      <c r="J36" s="380"/>
      <c r="K36" s="380"/>
    </row>
    <row r="37" spans="1:11" s="138" customFormat="1" ht="12.75" customHeight="1">
      <c r="A37" s="379"/>
      <c r="B37" s="380"/>
      <c r="C37" s="380"/>
      <c r="D37" s="380"/>
      <c r="E37" s="380"/>
      <c r="F37" s="380"/>
      <c r="G37" s="380"/>
      <c r="H37" s="380"/>
      <c r="I37" s="380"/>
      <c r="J37" s="380"/>
      <c r="K37" s="380"/>
    </row>
    <row r="38" spans="1:11" s="138" customFormat="1" ht="12.75" customHeight="1">
      <c r="A38" s="379"/>
      <c r="B38" s="380"/>
      <c r="C38" s="380"/>
      <c r="D38" s="380"/>
      <c r="E38" s="380"/>
      <c r="F38" s="380"/>
      <c r="G38" s="380"/>
      <c r="H38" s="380"/>
      <c r="I38" s="380"/>
      <c r="J38" s="380"/>
      <c r="K38" s="380"/>
    </row>
    <row r="39" spans="1:11" s="138" customFormat="1" ht="12.75" customHeight="1">
      <c r="A39" s="379"/>
      <c r="B39" s="380"/>
      <c r="C39" s="380"/>
      <c r="D39" s="380"/>
      <c r="E39" s="380"/>
      <c r="F39" s="380"/>
      <c r="G39" s="380"/>
      <c r="H39" s="380"/>
      <c r="I39" s="380"/>
      <c r="J39" s="380"/>
      <c r="K39" s="380"/>
    </row>
    <row r="40" spans="1:11" s="138" customFormat="1" ht="12.75" customHeight="1">
      <c r="A40" s="379"/>
      <c r="B40" s="380"/>
      <c r="C40" s="380"/>
      <c r="D40" s="380"/>
      <c r="E40" s="380"/>
      <c r="F40" s="380"/>
      <c r="G40" s="380"/>
      <c r="H40" s="380"/>
      <c r="I40" s="380"/>
      <c r="J40" s="380"/>
      <c r="K40" s="380"/>
    </row>
    <row r="41" spans="1:11" s="138" customFormat="1" ht="12.75" customHeight="1">
      <c r="A41" s="379"/>
      <c r="B41" s="380"/>
      <c r="C41" s="380"/>
      <c r="D41" s="380"/>
      <c r="E41" s="380"/>
      <c r="F41" s="380"/>
      <c r="G41" s="380"/>
      <c r="H41" s="380"/>
      <c r="I41" s="380"/>
      <c r="J41" s="380"/>
      <c r="K41" s="380"/>
    </row>
    <row r="42" spans="1:11" s="138" customFormat="1" ht="12.75" customHeight="1">
      <c r="A42" s="379"/>
      <c r="B42" s="380"/>
      <c r="C42" s="380"/>
      <c r="D42" s="380"/>
      <c r="E42" s="380"/>
      <c r="F42" s="380"/>
      <c r="G42" s="380"/>
      <c r="H42" s="380"/>
      <c r="I42" s="380"/>
      <c r="J42" s="380"/>
      <c r="K42" s="380"/>
    </row>
    <row r="43" spans="1:11" s="138" customFormat="1" ht="12.75" customHeight="1">
      <c r="A43" s="379"/>
      <c r="B43" s="380"/>
      <c r="C43" s="380"/>
      <c r="D43" s="380"/>
      <c r="E43" s="380"/>
      <c r="F43" s="380"/>
      <c r="G43" s="380"/>
      <c r="H43" s="380"/>
      <c r="I43" s="380"/>
      <c r="J43" s="380"/>
      <c r="K43" s="380"/>
    </row>
    <row r="44" spans="1:11" s="138" customFormat="1" ht="12.75" customHeight="1">
      <c r="A44" s="379"/>
      <c r="B44" s="380"/>
      <c r="C44" s="380"/>
      <c r="D44" s="380"/>
      <c r="E44" s="380"/>
      <c r="F44" s="380"/>
      <c r="G44" s="380"/>
      <c r="H44" s="380"/>
      <c r="I44" s="380"/>
      <c r="J44" s="380"/>
      <c r="K44" s="380"/>
    </row>
    <row r="45" spans="1:11" s="138" customFormat="1" ht="12.75" customHeight="1">
      <c r="A45" s="379"/>
      <c r="B45" s="380"/>
      <c r="C45" s="380"/>
      <c r="D45" s="380"/>
      <c r="E45" s="380"/>
      <c r="F45" s="380"/>
      <c r="G45" s="380"/>
      <c r="H45" s="380"/>
      <c r="I45" s="380"/>
      <c r="J45" s="380"/>
      <c r="K45" s="380"/>
    </row>
    <row r="46" spans="1:11" s="138" customFormat="1" ht="12.75" customHeight="1">
      <c r="A46" s="379"/>
      <c r="B46" s="380"/>
      <c r="C46" s="380"/>
      <c r="D46" s="380"/>
      <c r="E46" s="380"/>
      <c r="F46" s="380"/>
      <c r="G46" s="380"/>
      <c r="H46" s="380"/>
      <c r="I46" s="380"/>
      <c r="J46" s="380"/>
      <c r="K46" s="380"/>
    </row>
    <row r="47" spans="1:11" s="138" customFormat="1" ht="12.75" customHeight="1">
      <c r="A47" s="379"/>
      <c r="B47" s="380"/>
      <c r="C47" s="380"/>
      <c r="D47" s="380"/>
      <c r="E47" s="380"/>
      <c r="F47" s="380"/>
      <c r="G47" s="380"/>
      <c r="H47" s="380"/>
      <c r="I47" s="380"/>
      <c r="J47" s="380"/>
      <c r="K47" s="380"/>
    </row>
    <row r="48" spans="1:11" s="138" customFormat="1" ht="12.75" customHeight="1">
      <c r="A48" s="379"/>
      <c r="B48" s="380"/>
      <c r="C48" s="380"/>
      <c r="D48" s="380"/>
      <c r="E48" s="380"/>
      <c r="F48" s="380"/>
      <c r="G48" s="380"/>
      <c r="H48" s="380"/>
      <c r="I48" s="380"/>
      <c r="J48" s="380"/>
      <c r="K48" s="380"/>
    </row>
    <row r="49" spans="1:11" s="138" customFormat="1" ht="12.75" customHeight="1">
      <c r="A49" s="379"/>
      <c r="B49" s="380"/>
      <c r="C49" s="380"/>
      <c r="D49" s="380"/>
      <c r="E49" s="380"/>
      <c r="F49" s="380"/>
      <c r="G49" s="380"/>
      <c r="H49" s="380"/>
      <c r="I49" s="380"/>
      <c r="J49" s="380"/>
      <c r="K49" s="380"/>
    </row>
    <row r="50" spans="1:11" s="138" customFormat="1" ht="12.75" customHeight="1">
      <c r="A50" s="379"/>
      <c r="B50" s="380"/>
      <c r="C50" s="380"/>
      <c r="D50" s="380"/>
      <c r="E50" s="380"/>
      <c r="F50" s="380"/>
      <c r="G50" s="380"/>
      <c r="H50" s="380"/>
      <c r="I50" s="380"/>
      <c r="J50" s="380"/>
      <c r="K50" s="380"/>
    </row>
    <row r="51" spans="1:11" s="138" customFormat="1" ht="12.75" customHeight="1">
      <c r="A51" s="379"/>
      <c r="B51" s="380"/>
      <c r="C51" s="380"/>
      <c r="D51" s="380"/>
      <c r="E51" s="380"/>
      <c r="F51" s="380"/>
      <c r="G51" s="380"/>
      <c r="H51" s="380"/>
      <c r="I51" s="380"/>
      <c r="J51" s="380"/>
      <c r="K51" s="380"/>
    </row>
    <row r="52" spans="1:11" ht="16.5">
      <c r="A52" s="382" t="str">
        <f>"-"&amp;Sheet1!B4&amp;"-"</f>
        <v>-49-</v>
      </c>
      <c r="B52" s="382"/>
      <c r="C52" s="382"/>
      <c r="D52" s="382"/>
      <c r="E52" s="382"/>
      <c r="F52" s="382"/>
      <c r="G52" s="382"/>
      <c r="H52" s="382"/>
      <c r="I52" s="382"/>
      <c r="J52" s="382"/>
      <c r="K52" s="382"/>
    </row>
  </sheetData>
  <sheetProtection/>
  <mergeCells count="26">
    <mergeCell ref="A35:K35"/>
    <mergeCell ref="A22:B30"/>
    <mergeCell ref="C22:F24"/>
    <mergeCell ref="C25:F27"/>
    <mergeCell ref="C28:F30"/>
    <mergeCell ref="A31:F33"/>
    <mergeCell ref="A34:K34"/>
    <mergeCell ref="A7:F9"/>
    <mergeCell ref="A10:A15"/>
    <mergeCell ref="B10:F12"/>
    <mergeCell ref="B13:B15"/>
    <mergeCell ref="C13:F15"/>
    <mergeCell ref="A16:A21"/>
    <mergeCell ref="B16:B18"/>
    <mergeCell ref="C16:F18"/>
    <mergeCell ref="B19:F21"/>
    <mergeCell ref="A52:K52"/>
    <mergeCell ref="A1:K1"/>
    <mergeCell ref="A2:K2"/>
    <mergeCell ref="A3:K3"/>
    <mergeCell ref="A4:K4"/>
    <mergeCell ref="A5:G6"/>
    <mergeCell ref="H5:H6"/>
    <mergeCell ref="I5:I6"/>
    <mergeCell ref="J5:J6"/>
    <mergeCell ref="K5:K6"/>
  </mergeCells>
  <printOptions/>
  <pageMargins left="0.7874015748031497" right="0.7874015748031497" top="0.9448818897637796" bottom="0.3937007874015748" header="0.7874015748031497" footer="0.48"/>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A1:AW57"/>
  <sheetViews>
    <sheetView view="pageBreakPreview" zoomScale="60" zoomScaleNormal="75" zoomScalePageLayoutView="70" workbookViewId="0" topLeftCell="A1">
      <selection activeCell="A1" sqref="A1:E1"/>
    </sheetView>
  </sheetViews>
  <sheetFormatPr defaultColWidth="9.00390625" defaultRowHeight="16.5"/>
  <cols>
    <col min="1" max="1" width="38.50390625" style="50" customWidth="1"/>
    <col min="2" max="2" width="11.125" style="50" customWidth="1"/>
    <col min="3" max="3" width="12.50390625" style="50" customWidth="1"/>
    <col min="4" max="4" width="11.625" style="50" customWidth="1"/>
    <col min="5" max="6" width="13.125" style="50" customWidth="1"/>
    <col min="7" max="11" width="11.625" style="50" customWidth="1"/>
    <col min="12" max="13" width="12.25390625" style="53" customWidth="1"/>
    <col min="14" max="16384" width="9.00390625" style="50" customWidth="1"/>
  </cols>
  <sheetData>
    <row r="1" spans="1:13" s="51" customFormat="1" ht="26.25" customHeight="1">
      <c r="A1" s="470" t="s">
        <v>304</v>
      </c>
      <c r="B1" s="470"/>
      <c r="C1" s="470"/>
      <c r="D1" s="470"/>
      <c r="E1" s="470"/>
      <c r="F1" s="469" t="s">
        <v>305</v>
      </c>
      <c r="G1" s="469"/>
      <c r="H1" s="469"/>
      <c r="I1" s="469"/>
      <c r="J1" s="469"/>
      <c r="K1" s="469"/>
      <c r="L1" s="469"/>
      <c r="M1" s="279"/>
    </row>
    <row r="2" spans="1:13" s="47" customFormat="1" ht="15" customHeight="1">
      <c r="A2" s="471" t="s">
        <v>554</v>
      </c>
      <c r="B2" s="471"/>
      <c r="C2" s="471"/>
      <c r="D2" s="471"/>
      <c r="E2" s="29" t="s">
        <v>185</v>
      </c>
      <c r="F2" s="13"/>
      <c r="G2" s="472" t="s">
        <v>555</v>
      </c>
      <c r="H2" s="472"/>
      <c r="I2" s="472"/>
      <c r="J2" s="472"/>
      <c r="K2" s="472"/>
      <c r="L2" s="271" t="s">
        <v>507</v>
      </c>
      <c r="M2" s="271"/>
    </row>
    <row r="3" spans="1:12" s="26" customFormat="1" ht="36.75" customHeight="1">
      <c r="A3" s="73" t="s">
        <v>133</v>
      </c>
      <c r="B3" s="84" t="s">
        <v>60</v>
      </c>
      <c r="C3" s="84" t="s">
        <v>191</v>
      </c>
      <c r="D3" s="84" t="s">
        <v>192</v>
      </c>
      <c r="E3" s="84" t="s">
        <v>193</v>
      </c>
      <c r="F3" s="84" t="s">
        <v>194</v>
      </c>
      <c r="G3" s="84" t="s">
        <v>175</v>
      </c>
      <c r="H3" s="84" t="s">
        <v>195</v>
      </c>
      <c r="I3" s="84" t="s">
        <v>196</v>
      </c>
      <c r="J3" s="84" t="s">
        <v>197</v>
      </c>
      <c r="K3" s="85" t="s">
        <v>443</v>
      </c>
      <c r="L3" s="84" t="s">
        <v>516</v>
      </c>
    </row>
    <row r="4" spans="1:13" ht="15.75">
      <c r="A4" s="120" t="s">
        <v>312</v>
      </c>
      <c r="B4" s="126">
        <f>SUM(C4:L4)</f>
        <v>146027</v>
      </c>
      <c r="C4" s="30">
        <v>12074</v>
      </c>
      <c r="D4" s="30">
        <v>11978</v>
      </c>
      <c r="E4" s="30">
        <v>11805</v>
      </c>
      <c r="F4" s="30">
        <v>14340</v>
      </c>
      <c r="G4" s="30">
        <v>16564</v>
      </c>
      <c r="H4" s="30">
        <v>16107</v>
      </c>
      <c r="I4" s="30">
        <v>15399</v>
      </c>
      <c r="J4" s="30">
        <v>14502</v>
      </c>
      <c r="K4" s="30">
        <v>16784</v>
      </c>
      <c r="L4" s="30">
        <f>L11+L18+L28+L34</f>
        <v>16474</v>
      </c>
      <c r="M4" s="50"/>
    </row>
    <row r="5" spans="1:13" ht="15.75" hidden="1">
      <c r="A5" s="123" t="s">
        <v>228</v>
      </c>
      <c r="B5" s="42"/>
      <c r="C5" s="30"/>
      <c r="D5" s="30"/>
      <c r="E5" s="30"/>
      <c r="F5" s="30"/>
      <c r="G5" s="30"/>
      <c r="H5" s="30"/>
      <c r="I5" s="30"/>
      <c r="J5" s="30"/>
      <c r="K5" s="30"/>
      <c r="L5" s="30"/>
      <c r="M5" s="50"/>
    </row>
    <row r="6" spans="1:13" ht="15.75">
      <c r="A6" s="122" t="s">
        <v>229</v>
      </c>
      <c r="B6" s="42">
        <v>100</v>
      </c>
      <c r="C6" s="30">
        <v>100</v>
      </c>
      <c r="D6" s="30">
        <v>100</v>
      </c>
      <c r="E6" s="30">
        <v>100</v>
      </c>
      <c r="F6" s="30">
        <v>100</v>
      </c>
      <c r="G6" s="30">
        <v>100</v>
      </c>
      <c r="H6" s="30">
        <v>100</v>
      </c>
      <c r="I6" s="30">
        <v>100</v>
      </c>
      <c r="J6" s="30">
        <v>100</v>
      </c>
      <c r="K6" s="30">
        <v>100</v>
      </c>
      <c r="L6" s="30">
        <v>100</v>
      </c>
      <c r="M6" s="50"/>
    </row>
    <row r="7" spans="1:13" ht="15.75">
      <c r="A7" s="122" t="s">
        <v>230</v>
      </c>
      <c r="B7" s="42">
        <f>SUM(C7:L7)</f>
        <v>88582</v>
      </c>
      <c r="C7" s="30">
        <v>7847</v>
      </c>
      <c r="D7" s="30">
        <v>7875</v>
      </c>
      <c r="E7" s="30">
        <v>7810</v>
      </c>
      <c r="F7" s="30">
        <v>9364</v>
      </c>
      <c r="G7" s="30">
        <v>10555</v>
      </c>
      <c r="H7" s="30">
        <v>9055</v>
      </c>
      <c r="I7" s="30">
        <v>9107</v>
      </c>
      <c r="J7" s="30">
        <v>8276</v>
      </c>
      <c r="K7" s="30">
        <v>9714</v>
      </c>
      <c r="L7" s="30">
        <f>L4-L8</f>
        <v>8979</v>
      </c>
      <c r="M7" s="50"/>
    </row>
    <row r="8" spans="1:13" ht="15.75">
      <c r="A8" s="135" t="s">
        <v>231</v>
      </c>
      <c r="B8" s="42">
        <f>SUM(C8:L8)</f>
        <v>57445</v>
      </c>
      <c r="C8" s="8">
        <v>4227</v>
      </c>
      <c r="D8" s="8">
        <v>4103</v>
      </c>
      <c r="E8" s="8">
        <v>3995</v>
      </c>
      <c r="F8" s="8">
        <v>4976</v>
      </c>
      <c r="G8" s="8">
        <v>6009</v>
      </c>
      <c r="H8" s="8">
        <v>7052</v>
      </c>
      <c r="I8" s="8">
        <v>6292</v>
      </c>
      <c r="J8" s="8">
        <v>6226</v>
      </c>
      <c r="K8" s="8">
        <v>7070</v>
      </c>
      <c r="L8" s="8">
        <f>L15+L22+L31+L38</f>
        <v>7495</v>
      </c>
      <c r="M8" s="50"/>
    </row>
    <row r="9" spans="1:13" ht="15.75">
      <c r="A9" s="122" t="s">
        <v>313</v>
      </c>
      <c r="B9" s="247">
        <f>B8/B4*100</f>
        <v>39.33861546152424</v>
      </c>
      <c r="C9" s="246">
        <v>35.0091104853404</v>
      </c>
      <c r="D9" s="246">
        <v>34.25446652195692</v>
      </c>
      <c r="E9" s="246">
        <v>33.841592545531554</v>
      </c>
      <c r="F9" s="246">
        <v>34.700139470013944</v>
      </c>
      <c r="G9" s="246">
        <v>36.27746921033567</v>
      </c>
      <c r="H9" s="246">
        <v>43.782206494070905</v>
      </c>
      <c r="I9" s="246">
        <v>40.85979609065524</v>
      </c>
      <c r="J9" s="246">
        <v>42.93200937801683</v>
      </c>
      <c r="K9" s="246">
        <v>42.1234509056244</v>
      </c>
      <c r="L9" s="246">
        <f>L8/L4*100</f>
        <v>45.49593298531018</v>
      </c>
      <c r="M9" s="50"/>
    </row>
    <row r="10" spans="1:13" ht="15.75">
      <c r="A10" s="122" t="s">
        <v>232</v>
      </c>
      <c r="B10" s="260">
        <f>(B17*B11+B27*B18+B33*B28+B40*B34)/B4</f>
        <v>33.76014709608497</v>
      </c>
      <c r="C10" s="259">
        <v>35.15504389597482</v>
      </c>
      <c r="D10" s="259">
        <v>34.10753047253298</v>
      </c>
      <c r="E10" s="259">
        <v>33.90927573062262</v>
      </c>
      <c r="F10" s="259">
        <v>33.06206415620642</v>
      </c>
      <c r="G10" s="259">
        <v>32.993660951461</v>
      </c>
      <c r="H10" s="259">
        <v>32.387533370584215</v>
      </c>
      <c r="I10" s="259">
        <v>33.7213455419183</v>
      </c>
      <c r="J10" s="259">
        <v>35.1823886360502</v>
      </c>
      <c r="K10" s="259">
        <v>34.040931839847474</v>
      </c>
      <c r="L10" s="259">
        <f>(L17*L11+L27*L18+L33*L28+L40*L34)/L4</f>
        <v>33.27698191088989</v>
      </c>
      <c r="M10" s="50"/>
    </row>
    <row r="11" spans="1:13" ht="39.75">
      <c r="A11" s="124" t="s">
        <v>237</v>
      </c>
      <c r="B11" s="127">
        <f>SUM(C11:L11)</f>
        <v>31388</v>
      </c>
      <c r="C11" s="98">
        <v>1708</v>
      </c>
      <c r="D11" s="98">
        <v>2050</v>
      </c>
      <c r="E11" s="98">
        <v>2128</v>
      </c>
      <c r="F11" s="98">
        <v>2254</v>
      </c>
      <c r="G11" s="98">
        <v>3095</v>
      </c>
      <c r="H11" s="98">
        <v>3681</v>
      </c>
      <c r="I11" s="98">
        <v>3331</v>
      </c>
      <c r="J11" s="98">
        <v>3244</v>
      </c>
      <c r="K11" s="98">
        <v>4744</v>
      </c>
      <c r="L11" s="98">
        <v>5153</v>
      </c>
      <c r="M11" s="50"/>
    </row>
    <row r="12" spans="1:12" s="54" customFormat="1" ht="15.75" customHeight="1" hidden="1">
      <c r="A12" s="123" t="s">
        <v>228</v>
      </c>
      <c r="B12" s="128"/>
      <c r="C12" s="38"/>
      <c r="D12" s="38"/>
      <c r="E12" s="38"/>
      <c r="F12" s="38"/>
      <c r="G12" s="38"/>
      <c r="H12" s="38"/>
      <c r="I12" s="38"/>
      <c r="J12" s="38"/>
      <c r="K12" s="38"/>
      <c r="L12" s="38"/>
    </row>
    <row r="13" spans="1:12" s="54" customFormat="1" ht="15.75">
      <c r="A13" s="122" t="s">
        <v>229</v>
      </c>
      <c r="B13" s="248">
        <f>B11/B4*100</f>
        <v>21.494655098029817</v>
      </c>
      <c r="C13" s="249">
        <v>14.146099055822429</v>
      </c>
      <c r="D13" s="249">
        <v>17.114710302220736</v>
      </c>
      <c r="E13" s="249">
        <v>18.02626005929691</v>
      </c>
      <c r="F13" s="249">
        <v>15.718270571827055</v>
      </c>
      <c r="G13" s="249">
        <v>18.685100217338807</v>
      </c>
      <c r="H13" s="249">
        <v>22.853417768672006</v>
      </c>
      <c r="I13" s="249">
        <v>21.631274758101178</v>
      </c>
      <c r="J13" s="249">
        <v>22.369328368500895</v>
      </c>
      <c r="K13" s="249">
        <v>28.265014299332698</v>
      </c>
      <c r="L13" s="249">
        <f>L11/L4*100</f>
        <v>31.279592084496784</v>
      </c>
    </row>
    <row r="14" spans="1:13" ht="15.75">
      <c r="A14" s="122" t="s">
        <v>230</v>
      </c>
      <c r="B14" s="42">
        <f>B11-B15</f>
        <v>14277</v>
      </c>
      <c r="C14" s="30">
        <v>850</v>
      </c>
      <c r="D14" s="30">
        <v>928</v>
      </c>
      <c r="E14" s="30">
        <v>1042</v>
      </c>
      <c r="F14" s="30">
        <v>1094</v>
      </c>
      <c r="G14" s="30">
        <v>1489</v>
      </c>
      <c r="H14" s="30">
        <v>1594</v>
      </c>
      <c r="I14" s="30">
        <v>1600</v>
      </c>
      <c r="J14" s="30">
        <v>1471</v>
      </c>
      <c r="K14" s="30">
        <v>2005</v>
      </c>
      <c r="L14" s="30">
        <v>2204</v>
      </c>
      <c r="M14" s="50"/>
    </row>
    <row r="15" spans="1:13" ht="15.75">
      <c r="A15" s="135" t="s">
        <v>231</v>
      </c>
      <c r="B15" s="42">
        <f>C15+D15+E15+F15+G15+H15+I15+J15+K15+L15</f>
        <v>17111</v>
      </c>
      <c r="C15" s="30">
        <v>858</v>
      </c>
      <c r="D15" s="30">
        <v>1122</v>
      </c>
      <c r="E15" s="30">
        <v>1086</v>
      </c>
      <c r="F15" s="30">
        <v>1160</v>
      </c>
      <c r="G15" s="30">
        <v>1606</v>
      </c>
      <c r="H15" s="30">
        <v>2087</v>
      </c>
      <c r="I15" s="30">
        <v>1731</v>
      </c>
      <c r="J15" s="30">
        <v>1773</v>
      </c>
      <c r="K15" s="30">
        <v>2739</v>
      </c>
      <c r="L15" s="30">
        <v>2949</v>
      </c>
      <c r="M15" s="50"/>
    </row>
    <row r="16" spans="1:13" ht="15.75">
      <c r="A16" s="122" t="s">
        <v>313</v>
      </c>
      <c r="B16" s="247">
        <f>B15/B11*100</f>
        <v>54.514464126417735</v>
      </c>
      <c r="C16" s="246">
        <v>50.2</v>
      </c>
      <c r="D16" s="246">
        <v>54.7</v>
      </c>
      <c r="E16" s="246">
        <v>51</v>
      </c>
      <c r="F16" s="246">
        <v>51.5</v>
      </c>
      <c r="G16" s="246">
        <v>51.9</v>
      </c>
      <c r="H16" s="246">
        <v>56.7</v>
      </c>
      <c r="I16" s="246">
        <v>52</v>
      </c>
      <c r="J16" s="246">
        <v>54.65474722564735</v>
      </c>
      <c r="K16" s="246">
        <v>57.73608768971332</v>
      </c>
      <c r="L16" s="246">
        <v>57.22879876</v>
      </c>
      <c r="M16" s="50"/>
    </row>
    <row r="17" spans="1:13" ht="15.75">
      <c r="A17" s="122" t="s">
        <v>232</v>
      </c>
      <c r="B17" s="42">
        <v>30</v>
      </c>
      <c r="C17" s="30">
        <v>29</v>
      </c>
      <c r="D17" s="30">
        <v>30</v>
      </c>
      <c r="E17" s="30">
        <v>30</v>
      </c>
      <c r="F17" s="30">
        <v>30</v>
      </c>
      <c r="G17" s="30">
        <v>30</v>
      </c>
      <c r="H17" s="30">
        <v>30</v>
      </c>
      <c r="I17" s="30">
        <v>30</v>
      </c>
      <c r="J17" s="30">
        <v>30</v>
      </c>
      <c r="K17" s="30">
        <v>30</v>
      </c>
      <c r="L17" s="30">
        <v>30</v>
      </c>
      <c r="M17" s="50"/>
    </row>
    <row r="18" spans="1:13" ht="39" customHeight="1">
      <c r="A18" s="124" t="s">
        <v>442</v>
      </c>
      <c r="B18" s="127">
        <f>SUM(C18:L18)</f>
        <v>67376</v>
      </c>
      <c r="C18" s="98">
        <v>4173</v>
      </c>
      <c r="D18" s="98">
        <v>4616</v>
      </c>
      <c r="E18" s="98">
        <v>4665</v>
      </c>
      <c r="F18" s="98">
        <v>7223</v>
      </c>
      <c r="G18" s="98">
        <v>9528</v>
      </c>
      <c r="H18" s="98">
        <v>8702</v>
      </c>
      <c r="I18" s="98">
        <v>7473</v>
      </c>
      <c r="J18" s="98">
        <v>6373</v>
      </c>
      <c r="K18" s="98">
        <v>7366</v>
      </c>
      <c r="L18" s="98">
        <v>7257</v>
      </c>
      <c r="M18" s="50"/>
    </row>
    <row r="19" spans="1:12" s="54" customFormat="1" ht="15.75" hidden="1">
      <c r="A19" s="123" t="s">
        <v>228</v>
      </c>
      <c r="B19" s="128"/>
      <c r="C19" s="38"/>
      <c r="D19" s="38"/>
      <c r="E19" s="38"/>
      <c r="F19" s="38"/>
      <c r="G19" s="38"/>
      <c r="H19" s="38"/>
      <c r="I19" s="38"/>
      <c r="J19" s="38"/>
      <c r="K19" s="38"/>
      <c r="L19" s="38"/>
    </row>
    <row r="20" spans="1:12" s="54" customFormat="1" ht="15.75">
      <c r="A20" s="122" t="s">
        <v>229</v>
      </c>
      <c r="B20" s="248">
        <f>B18/B4*100</f>
        <v>46.13941257438693</v>
      </c>
      <c r="C20" s="249">
        <v>34.56186847772072</v>
      </c>
      <c r="D20" s="249">
        <v>38.537318417098014</v>
      </c>
      <c r="E20" s="249">
        <v>39.51715374841169</v>
      </c>
      <c r="F20" s="249">
        <v>50.36959553695956</v>
      </c>
      <c r="G20" s="249">
        <v>57.522337599613614</v>
      </c>
      <c r="H20" s="249">
        <v>54.026199788911654</v>
      </c>
      <c r="I20" s="249">
        <v>48.52912526787454</v>
      </c>
      <c r="J20" s="249">
        <v>43.945662667218315</v>
      </c>
      <c r="K20" s="249">
        <v>43.88703527168732</v>
      </c>
      <c r="L20" s="249">
        <v>44.1</v>
      </c>
    </row>
    <row r="21" spans="1:12" s="54" customFormat="1" ht="15.75">
      <c r="A21" s="122" t="s">
        <v>230</v>
      </c>
      <c r="B21" s="42">
        <f>B18-B22</f>
        <v>42866</v>
      </c>
      <c r="C21" s="30">
        <v>2261</v>
      </c>
      <c r="D21" s="30">
        <v>3135</v>
      </c>
      <c r="E21" s="30">
        <v>3186</v>
      </c>
      <c r="F21" s="30">
        <v>4936</v>
      </c>
      <c r="G21" s="30">
        <v>6638</v>
      </c>
      <c r="H21" s="30">
        <v>5357</v>
      </c>
      <c r="I21" s="30">
        <v>4593</v>
      </c>
      <c r="J21" s="30">
        <v>3732</v>
      </c>
      <c r="K21" s="38">
        <v>4751</v>
      </c>
      <c r="L21" s="38">
        <v>4277</v>
      </c>
    </row>
    <row r="22" spans="1:12" s="54" customFormat="1" ht="15.75">
      <c r="A22" s="135" t="s">
        <v>231</v>
      </c>
      <c r="B22" s="42">
        <f>C22+D22+E22+F22+G22+H22+I22+J22+K22+L22</f>
        <v>24510</v>
      </c>
      <c r="C22" s="30">
        <v>1912</v>
      </c>
      <c r="D22" s="30">
        <v>1481</v>
      </c>
      <c r="E22" s="30">
        <v>1479</v>
      </c>
      <c r="F22" s="30">
        <v>2287</v>
      </c>
      <c r="G22" s="30">
        <v>2890</v>
      </c>
      <c r="H22" s="30">
        <v>3345</v>
      </c>
      <c r="I22" s="30">
        <v>2880</v>
      </c>
      <c r="J22" s="30">
        <v>2641</v>
      </c>
      <c r="K22" s="38">
        <v>2615</v>
      </c>
      <c r="L22" s="38">
        <v>2980</v>
      </c>
    </row>
    <row r="23" spans="1:13" ht="15.75">
      <c r="A23" s="122" t="s">
        <v>313</v>
      </c>
      <c r="B23" s="248">
        <f>B22/B18*100</f>
        <v>36.37793873189266</v>
      </c>
      <c r="C23" s="246">
        <v>45.8</v>
      </c>
      <c r="D23" s="246">
        <v>32.1</v>
      </c>
      <c r="E23" s="246">
        <v>31.7</v>
      </c>
      <c r="F23" s="246">
        <v>31.7</v>
      </c>
      <c r="G23" s="246">
        <v>30.3</v>
      </c>
      <c r="H23" s="246">
        <v>38.4</v>
      </c>
      <c r="I23" s="246">
        <v>38.5</v>
      </c>
      <c r="J23" s="246">
        <v>41.44045190648046</v>
      </c>
      <c r="K23" s="246">
        <v>35.50095031224545</v>
      </c>
      <c r="L23" s="246">
        <v>41.1</v>
      </c>
      <c r="M23" s="50"/>
    </row>
    <row r="24" spans="1:21" ht="28.5" hidden="1">
      <c r="A24" s="122" t="s">
        <v>318</v>
      </c>
      <c r="B24" s="128"/>
      <c r="C24" s="30"/>
      <c r="D24" s="30"/>
      <c r="E24" s="30"/>
      <c r="F24" s="30"/>
      <c r="G24" s="30"/>
      <c r="H24" s="30"/>
      <c r="I24" s="30"/>
      <c r="J24" s="30"/>
      <c r="K24" s="30"/>
      <c r="L24" s="30"/>
      <c r="M24" s="50"/>
      <c r="U24" s="14"/>
    </row>
    <row r="25" spans="1:21" ht="42.75" hidden="1">
      <c r="A25" s="125" t="s">
        <v>235</v>
      </c>
      <c r="B25" s="129"/>
      <c r="C25" s="110"/>
      <c r="D25" s="110"/>
      <c r="E25" s="110"/>
      <c r="F25" s="110"/>
      <c r="G25" s="110"/>
      <c r="H25" s="110"/>
      <c r="I25" s="110"/>
      <c r="J25" s="110"/>
      <c r="K25" s="110"/>
      <c r="L25" s="110"/>
      <c r="M25" s="50"/>
      <c r="U25" s="165"/>
    </row>
    <row r="26" spans="1:13" ht="15.75" hidden="1">
      <c r="A26" s="123" t="s">
        <v>228</v>
      </c>
      <c r="B26" s="128"/>
      <c r="C26" s="30"/>
      <c r="D26" s="30"/>
      <c r="E26" s="30"/>
      <c r="F26" s="30"/>
      <c r="G26" s="30"/>
      <c r="H26" s="30"/>
      <c r="I26" s="30"/>
      <c r="J26" s="30"/>
      <c r="K26" s="30"/>
      <c r="L26" s="30"/>
      <c r="M26" s="50"/>
    </row>
    <row r="27" spans="1:13" ht="15.75">
      <c r="A27" s="122" t="s">
        <v>232</v>
      </c>
      <c r="B27" s="128">
        <v>29</v>
      </c>
      <c r="C27" s="30">
        <v>29</v>
      </c>
      <c r="D27" s="30">
        <v>28</v>
      </c>
      <c r="E27" s="30">
        <v>27</v>
      </c>
      <c r="F27" s="30">
        <v>28</v>
      </c>
      <c r="G27" s="30">
        <v>29</v>
      </c>
      <c r="H27" s="30">
        <v>28</v>
      </c>
      <c r="I27" s="30">
        <v>29</v>
      </c>
      <c r="J27" s="30">
        <v>31</v>
      </c>
      <c r="K27" s="30">
        <v>29</v>
      </c>
      <c r="L27" s="30">
        <v>29</v>
      </c>
      <c r="M27" s="50"/>
    </row>
    <row r="28" spans="1:13" ht="27">
      <c r="A28" s="125" t="s">
        <v>176</v>
      </c>
      <c r="B28" s="127">
        <f>SUM(C28:L28)</f>
        <v>47059</v>
      </c>
      <c r="C28" s="110">
        <v>6193</v>
      </c>
      <c r="D28" s="110">
        <v>5312</v>
      </c>
      <c r="E28" s="110">
        <v>5012</v>
      </c>
      <c r="F28" s="110">
        <v>4863</v>
      </c>
      <c r="G28" s="110">
        <v>3941</v>
      </c>
      <c r="H28" s="110">
        <v>3724</v>
      </c>
      <c r="I28" s="110">
        <v>4539</v>
      </c>
      <c r="J28" s="110">
        <v>4829</v>
      </c>
      <c r="K28" s="110">
        <v>4629</v>
      </c>
      <c r="L28" s="110">
        <v>4017</v>
      </c>
      <c r="M28" s="50"/>
    </row>
    <row r="29" spans="1:13" ht="15.75">
      <c r="A29" s="122" t="s">
        <v>229</v>
      </c>
      <c r="B29" s="248">
        <f>B28/B4*100</f>
        <v>32.22623213515309</v>
      </c>
      <c r="C29" s="249">
        <v>51.29203246645685</v>
      </c>
      <c r="D29" s="249">
        <v>44.34797128068125</v>
      </c>
      <c r="E29" s="249">
        <v>42.456586192291404</v>
      </c>
      <c r="F29" s="249">
        <v>33.912133891213394</v>
      </c>
      <c r="G29" s="249">
        <v>23.792562183047572</v>
      </c>
      <c r="H29" s="249">
        <v>23.12038244241634</v>
      </c>
      <c r="I29" s="249">
        <v>29.475939996103644</v>
      </c>
      <c r="J29" s="249">
        <v>33.29885533029927</v>
      </c>
      <c r="K29" s="249">
        <v>27.57983794089609</v>
      </c>
      <c r="L29" s="249">
        <f>L28/L4*100</f>
        <v>24.383877625349033</v>
      </c>
      <c r="M29" s="50"/>
    </row>
    <row r="30" spans="1:13" ht="15.75">
      <c r="A30" s="122" t="s">
        <v>230</v>
      </c>
      <c r="B30" s="42">
        <f>B28-B31</f>
        <v>31298</v>
      </c>
      <c r="C30" s="30">
        <v>4736</v>
      </c>
      <c r="D30" s="30">
        <v>3812</v>
      </c>
      <c r="E30" s="30">
        <v>3582</v>
      </c>
      <c r="F30" s="30">
        <v>3334</v>
      </c>
      <c r="G30" s="30">
        <v>2428</v>
      </c>
      <c r="H30" s="30">
        <v>2104</v>
      </c>
      <c r="I30" s="30">
        <v>2869</v>
      </c>
      <c r="J30" s="30">
        <v>3039</v>
      </c>
      <c r="K30" s="30">
        <v>2927</v>
      </c>
      <c r="L30" s="30">
        <v>2467</v>
      </c>
      <c r="M30" s="50"/>
    </row>
    <row r="31" spans="1:13" ht="15.75">
      <c r="A31" s="135" t="s">
        <v>231</v>
      </c>
      <c r="B31" s="42">
        <f>C31+D31+E31+F31+G31+H31+I31+J31+K31+L31</f>
        <v>15761</v>
      </c>
      <c r="C31" s="30">
        <v>1457</v>
      </c>
      <c r="D31" s="30">
        <v>1500</v>
      </c>
      <c r="E31" s="30">
        <v>1430</v>
      </c>
      <c r="F31" s="30">
        <v>1529</v>
      </c>
      <c r="G31" s="30">
        <v>1513</v>
      </c>
      <c r="H31" s="30">
        <v>1620</v>
      </c>
      <c r="I31" s="30">
        <v>1670</v>
      </c>
      <c r="J31" s="30">
        <v>1790</v>
      </c>
      <c r="K31" s="30">
        <v>1702</v>
      </c>
      <c r="L31" s="30">
        <v>1550</v>
      </c>
      <c r="M31" s="50"/>
    </row>
    <row r="32" spans="1:13" ht="15.75">
      <c r="A32" s="122" t="s">
        <v>313</v>
      </c>
      <c r="B32" s="248">
        <f>B31/B28*100</f>
        <v>33.49199940500223</v>
      </c>
      <c r="C32" s="246">
        <v>23.5</v>
      </c>
      <c r="D32" s="246">
        <v>28.2</v>
      </c>
      <c r="E32" s="246">
        <v>28.5</v>
      </c>
      <c r="F32" s="246">
        <v>31.4</v>
      </c>
      <c r="G32" s="246">
        <v>38.4</v>
      </c>
      <c r="H32" s="246">
        <v>43.5</v>
      </c>
      <c r="I32" s="246">
        <v>36.8</v>
      </c>
      <c r="J32" s="246">
        <v>37.06771588320563</v>
      </c>
      <c r="K32" s="246">
        <v>36.77614520311149</v>
      </c>
      <c r="L32" s="246">
        <v>38.6</v>
      </c>
      <c r="M32" s="50"/>
    </row>
    <row r="33" spans="1:13" ht="15.75">
      <c r="A33" s="122" t="s">
        <v>232</v>
      </c>
      <c r="B33" s="128">
        <v>43</v>
      </c>
      <c r="C33" s="30">
        <v>41</v>
      </c>
      <c r="D33" s="30">
        <v>41</v>
      </c>
      <c r="E33" s="30">
        <v>42</v>
      </c>
      <c r="F33" s="30">
        <v>42</v>
      </c>
      <c r="G33" s="30">
        <v>45</v>
      </c>
      <c r="H33" s="30">
        <v>45</v>
      </c>
      <c r="I33" s="30">
        <v>44</v>
      </c>
      <c r="J33" s="30">
        <v>44</v>
      </c>
      <c r="K33" s="30">
        <v>46</v>
      </c>
      <c r="L33" s="30">
        <v>45</v>
      </c>
      <c r="M33" s="50"/>
    </row>
    <row r="34" spans="1:49" s="130" customFormat="1" ht="39.75">
      <c r="A34" s="137" t="s">
        <v>649</v>
      </c>
      <c r="B34" s="127">
        <f>I34+J34+K34+L34</f>
        <v>204</v>
      </c>
      <c r="C34" s="98">
        <v>0</v>
      </c>
      <c r="D34" s="98">
        <v>0</v>
      </c>
      <c r="E34" s="98">
        <v>0</v>
      </c>
      <c r="F34" s="98">
        <v>0</v>
      </c>
      <c r="G34" s="98">
        <v>0</v>
      </c>
      <c r="H34" s="98">
        <v>0</v>
      </c>
      <c r="I34" s="98">
        <v>56</v>
      </c>
      <c r="J34" s="98">
        <v>56</v>
      </c>
      <c r="K34" s="98">
        <v>45</v>
      </c>
      <c r="L34" s="297">
        <v>47</v>
      </c>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row>
    <row r="35" spans="1:13" ht="15.75" hidden="1">
      <c r="A35" s="123" t="s">
        <v>228</v>
      </c>
      <c r="B35" s="128"/>
      <c r="C35" s="38"/>
      <c r="D35" s="38"/>
      <c r="E35" s="38"/>
      <c r="F35" s="38"/>
      <c r="G35" s="38"/>
      <c r="H35" s="38"/>
      <c r="I35" s="38"/>
      <c r="J35" s="38"/>
      <c r="K35" s="30"/>
      <c r="L35" s="30"/>
      <c r="M35" s="50"/>
    </row>
    <row r="36" spans="1:13" ht="15.75">
      <c r="A36" s="122" t="s">
        <v>229</v>
      </c>
      <c r="B36" s="248">
        <f>B34/B4*100</f>
        <v>0.13970019243016704</v>
      </c>
      <c r="C36" s="249">
        <v>0</v>
      </c>
      <c r="D36" s="249">
        <v>0</v>
      </c>
      <c r="E36" s="249">
        <v>0</v>
      </c>
      <c r="F36" s="249">
        <v>0</v>
      </c>
      <c r="G36" s="249">
        <v>0</v>
      </c>
      <c r="H36" s="249">
        <v>0</v>
      </c>
      <c r="I36" s="249">
        <v>0.3636599779206442</v>
      </c>
      <c r="J36" s="249">
        <v>0.38615363398151975</v>
      </c>
      <c r="K36" s="249">
        <v>0.2681124880838894</v>
      </c>
      <c r="L36" s="249">
        <f>L34/L4*100</f>
        <v>0.28529804540488046</v>
      </c>
      <c r="M36" s="50"/>
    </row>
    <row r="37" spans="1:13" ht="15.75">
      <c r="A37" s="122" t="s">
        <v>230</v>
      </c>
      <c r="B37" s="128">
        <f>I37+J37+K37+L37</f>
        <v>141</v>
      </c>
      <c r="C37" s="38">
        <v>0</v>
      </c>
      <c r="D37" s="38">
        <v>0</v>
      </c>
      <c r="E37" s="38">
        <v>0</v>
      </c>
      <c r="F37" s="38">
        <v>0</v>
      </c>
      <c r="G37" s="38">
        <v>0</v>
      </c>
      <c r="H37" s="38">
        <v>0</v>
      </c>
      <c r="I37" s="38">
        <v>45</v>
      </c>
      <c r="J37" s="38">
        <v>34</v>
      </c>
      <c r="K37" s="30">
        <v>31</v>
      </c>
      <c r="L37" s="298">
        <v>31</v>
      </c>
      <c r="M37" s="50"/>
    </row>
    <row r="38" spans="1:13" ht="15.75">
      <c r="A38" s="135" t="s">
        <v>231</v>
      </c>
      <c r="B38" s="128">
        <f>B34-B37</f>
        <v>63</v>
      </c>
      <c r="C38" s="38">
        <v>0</v>
      </c>
      <c r="D38" s="38">
        <v>0</v>
      </c>
      <c r="E38" s="38">
        <v>0</v>
      </c>
      <c r="F38" s="38">
        <v>0</v>
      </c>
      <c r="G38" s="38">
        <v>0</v>
      </c>
      <c r="H38" s="38">
        <v>0</v>
      </c>
      <c r="I38" s="38">
        <v>11</v>
      </c>
      <c r="J38" s="38">
        <v>22</v>
      </c>
      <c r="K38" s="30">
        <v>14</v>
      </c>
      <c r="L38" s="298">
        <v>16</v>
      </c>
      <c r="M38" s="50"/>
    </row>
    <row r="39" spans="1:13" ht="15.75">
      <c r="A39" s="122" t="s">
        <v>313</v>
      </c>
      <c r="B39" s="212">
        <f>B38/B34*100</f>
        <v>30.88235294117647</v>
      </c>
      <c r="C39" s="38">
        <v>0</v>
      </c>
      <c r="D39" s="38">
        <v>0</v>
      </c>
      <c r="E39" s="38">
        <v>0</v>
      </c>
      <c r="F39" s="38">
        <v>0</v>
      </c>
      <c r="G39" s="38">
        <v>0</v>
      </c>
      <c r="H39" s="38">
        <v>0</v>
      </c>
      <c r="I39" s="213">
        <v>19.642857142857142</v>
      </c>
      <c r="J39" s="213">
        <v>39.285714285714285</v>
      </c>
      <c r="K39" s="213">
        <v>31.11111111111111</v>
      </c>
      <c r="L39" s="213">
        <f>L38/L34*100</f>
        <v>34.04255319148936</v>
      </c>
      <c r="M39" s="50"/>
    </row>
    <row r="40" spans="1:13" ht="15.75">
      <c r="A40" s="136" t="s">
        <v>232</v>
      </c>
      <c r="B40" s="133">
        <v>53</v>
      </c>
      <c r="C40" s="159">
        <v>0</v>
      </c>
      <c r="D40" s="159">
        <v>0</v>
      </c>
      <c r="E40" s="159">
        <v>0</v>
      </c>
      <c r="F40" s="159">
        <v>0</v>
      </c>
      <c r="G40" s="159">
        <v>0</v>
      </c>
      <c r="H40" s="159">
        <v>0</v>
      </c>
      <c r="I40" s="159">
        <v>52</v>
      </c>
      <c r="J40" s="159">
        <v>51</v>
      </c>
      <c r="K40" s="131">
        <v>55</v>
      </c>
      <c r="L40" s="299">
        <v>51</v>
      </c>
      <c r="M40" s="50"/>
    </row>
    <row r="41" spans="1:13" ht="27" hidden="1">
      <c r="A41" s="125" t="s">
        <v>239</v>
      </c>
      <c r="B41" s="129"/>
      <c r="C41" s="110"/>
      <c r="D41" s="110"/>
      <c r="E41" s="110"/>
      <c r="F41" s="110"/>
      <c r="G41" s="110"/>
      <c r="H41" s="110"/>
      <c r="I41" s="110"/>
      <c r="J41" s="110"/>
      <c r="K41" s="110"/>
      <c r="L41" s="110"/>
      <c r="M41" s="110"/>
    </row>
    <row r="42" spans="1:13" ht="15.75" hidden="1">
      <c r="A42" s="123" t="s">
        <v>228</v>
      </c>
      <c r="B42" s="128"/>
      <c r="C42" s="30"/>
      <c r="D42" s="30"/>
      <c r="E42" s="30"/>
      <c r="F42" s="30"/>
      <c r="G42" s="30"/>
      <c r="H42" s="30"/>
      <c r="I42" s="30"/>
      <c r="J42" s="30"/>
      <c r="K42" s="30"/>
      <c r="L42" s="30"/>
      <c r="M42" s="30"/>
    </row>
    <row r="43" spans="1:13" ht="15.75" hidden="1">
      <c r="A43" s="122" t="s">
        <v>229</v>
      </c>
      <c r="B43" s="128"/>
      <c r="C43" s="30"/>
      <c r="D43" s="30"/>
      <c r="E43" s="30"/>
      <c r="F43" s="30"/>
      <c r="G43" s="30"/>
      <c r="H43" s="30"/>
      <c r="I43" s="30"/>
      <c r="J43" s="30"/>
      <c r="K43" s="30"/>
      <c r="L43" s="30"/>
      <c r="M43" s="30"/>
    </row>
    <row r="44" spans="1:13" ht="15.75" hidden="1">
      <c r="A44" s="122" t="s">
        <v>230</v>
      </c>
      <c r="B44" s="128"/>
      <c r="C44" s="30"/>
      <c r="D44" s="30"/>
      <c r="E44" s="30"/>
      <c r="F44" s="30"/>
      <c r="G44" s="30"/>
      <c r="H44" s="30"/>
      <c r="I44" s="30"/>
      <c r="J44" s="30"/>
      <c r="K44" s="30"/>
      <c r="L44" s="30"/>
      <c r="M44" s="30"/>
    </row>
    <row r="45" spans="1:13" ht="15.75" hidden="1">
      <c r="A45" s="135" t="s">
        <v>231</v>
      </c>
      <c r="B45" s="128"/>
      <c r="C45" s="30"/>
      <c r="D45" s="30"/>
      <c r="E45" s="30"/>
      <c r="F45" s="30"/>
      <c r="G45" s="30"/>
      <c r="H45" s="30"/>
      <c r="I45" s="30"/>
      <c r="J45" s="30"/>
      <c r="K45" s="30"/>
      <c r="L45" s="30"/>
      <c r="M45" s="30"/>
    </row>
    <row r="46" spans="1:13" ht="15.75" hidden="1">
      <c r="A46" s="122" t="s">
        <v>233</v>
      </c>
      <c r="B46" s="128"/>
      <c r="C46" s="30"/>
      <c r="D46" s="30"/>
      <c r="E46" s="30"/>
      <c r="F46" s="30"/>
      <c r="G46" s="30"/>
      <c r="H46" s="30"/>
      <c r="I46" s="30"/>
      <c r="J46" s="30"/>
      <c r="K46" s="30"/>
      <c r="L46" s="30"/>
      <c r="M46" s="30"/>
    </row>
    <row r="47" spans="1:13" s="132" customFormat="1" ht="15.75" hidden="1">
      <c r="A47" s="136" t="s">
        <v>232</v>
      </c>
      <c r="B47" s="133"/>
      <c r="C47" s="131"/>
      <c r="D47" s="131"/>
      <c r="E47" s="131"/>
      <c r="F47" s="131"/>
      <c r="G47" s="131"/>
      <c r="H47" s="131"/>
      <c r="I47" s="131"/>
      <c r="J47" s="131"/>
      <c r="K47" s="131"/>
      <c r="L47" s="131"/>
      <c r="M47" s="131"/>
    </row>
    <row r="48" spans="1:13" ht="14.25" customHeight="1">
      <c r="A48" s="466" t="s">
        <v>226</v>
      </c>
      <c r="B48" s="466"/>
      <c r="C48" s="466"/>
      <c r="D48" s="466"/>
      <c r="E48" s="30"/>
      <c r="F48" s="464" t="s">
        <v>240</v>
      </c>
      <c r="G48" s="464"/>
      <c r="H48" s="464"/>
      <c r="I48" s="464"/>
      <c r="J48" s="464"/>
      <c r="K48" s="464"/>
      <c r="L48" s="464"/>
      <c r="M48" s="277"/>
    </row>
    <row r="49" spans="1:13" ht="28.5" customHeight="1">
      <c r="A49" s="468" t="s">
        <v>337</v>
      </c>
      <c r="B49" s="468"/>
      <c r="C49" s="468"/>
      <c r="D49" s="468"/>
      <c r="E49" s="468"/>
      <c r="F49" s="465" t="s">
        <v>506</v>
      </c>
      <c r="G49" s="465"/>
      <c r="H49" s="465"/>
      <c r="I49" s="465"/>
      <c r="J49" s="465"/>
      <c r="K49" s="465"/>
      <c r="L49" s="465"/>
      <c r="M49" s="278"/>
    </row>
    <row r="50" spans="1:13" ht="17.25" customHeight="1">
      <c r="A50" s="466" t="s">
        <v>243</v>
      </c>
      <c r="B50" s="468"/>
      <c r="C50" s="468"/>
      <c r="D50" s="468"/>
      <c r="E50" s="468"/>
      <c r="F50" s="464" t="s">
        <v>314</v>
      </c>
      <c r="G50" s="464"/>
      <c r="H50" s="464"/>
      <c r="I50" s="464"/>
      <c r="J50" s="464"/>
      <c r="K50" s="464"/>
      <c r="L50" s="464"/>
      <c r="M50" s="277"/>
    </row>
    <row r="51" spans="1:13" ht="18" customHeight="1">
      <c r="A51" s="106"/>
      <c r="B51" s="38"/>
      <c r="C51" s="30"/>
      <c r="D51" s="30"/>
      <c r="E51" s="30"/>
      <c r="F51" s="464" t="s">
        <v>242</v>
      </c>
      <c r="G51" s="464"/>
      <c r="H51" s="464"/>
      <c r="I51" s="464"/>
      <c r="J51" s="464"/>
      <c r="K51" s="464"/>
      <c r="L51" s="464"/>
      <c r="M51" s="277"/>
    </row>
    <row r="52" spans="1:13" ht="15.75">
      <c r="A52" s="55"/>
      <c r="B52" s="55"/>
      <c r="C52" s="55"/>
      <c r="D52" s="55"/>
      <c r="E52" s="55"/>
      <c r="F52" s="55"/>
      <c r="G52" s="55"/>
      <c r="H52" s="55"/>
      <c r="I52" s="55"/>
      <c r="J52" s="55"/>
      <c r="K52" s="55"/>
      <c r="L52" s="107"/>
      <c r="M52" s="107"/>
    </row>
    <row r="53" spans="1:13" ht="7.5" customHeight="1">
      <c r="A53" s="121" t="s">
        <v>441</v>
      </c>
      <c r="B53" s="7"/>
      <c r="D53" s="7"/>
      <c r="E53" s="7"/>
      <c r="F53" s="7"/>
      <c r="G53" s="7"/>
      <c r="H53" s="7"/>
      <c r="I53" s="7"/>
      <c r="J53" s="7"/>
      <c r="K53" s="7"/>
      <c r="L53" s="19"/>
      <c r="M53" s="19"/>
    </row>
    <row r="54" spans="1:5" s="52" customFormat="1" ht="11.25" customHeight="1">
      <c r="A54" s="86"/>
      <c r="B54" s="86"/>
      <c r="C54" s="50"/>
      <c r="D54" s="86"/>
      <c r="E54" s="86"/>
    </row>
    <row r="56" spans="1:12" ht="15.75">
      <c r="A56" s="467" t="str">
        <f>"-"&amp;Sheet1!B5&amp;"-"</f>
        <v>-50-</v>
      </c>
      <c r="B56" s="467"/>
      <c r="C56" s="467"/>
      <c r="D56" s="467"/>
      <c r="E56" s="467"/>
      <c r="F56" s="467" t="str">
        <f>"-"&amp;Sheet1!C5&amp;"-"</f>
        <v>-51-</v>
      </c>
      <c r="G56" s="467"/>
      <c r="H56" s="467"/>
      <c r="I56" s="467"/>
      <c r="J56" s="467"/>
      <c r="K56" s="467"/>
      <c r="L56" s="467"/>
    </row>
    <row r="57" ht="15.75">
      <c r="M57" s="276"/>
    </row>
  </sheetData>
  <sheetProtection/>
  <mergeCells count="13">
    <mergeCell ref="F1:L1"/>
    <mergeCell ref="A1:E1"/>
    <mergeCell ref="A2:D2"/>
    <mergeCell ref="G2:K2"/>
    <mergeCell ref="F48:L48"/>
    <mergeCell ref="F50:L50"/>
    <mergeCell ref="F49:L49"/>
    <mergeCell ref="A48:D48"/>
    <mergeCell ref="A56:E56"/>
    <mergeCell ref="F56:L56"/>
    <mergeCell ref="F51:L51"/>
    <mergeCell ref="A49:E49"/>
    <mergeCell ref="A50:E50"/>
  </mergeCells>
  <printOptions/>
  <pageMargins left="0.7086614173228347" right="0.7086614173228347" top="0.7480314960629921" bottom="0.7480314960629921" header="0.31496062992125984" footer="0.31496062992125984"/>
  <pageSetup horizontalDpi="600" verticalDpi="600" orientation="portrait" pageOrder="overThenDown" paperSize="8" scale="145" r:id="rId1"/>
  <colBreaks count="1" manualBreakCount="1">
    <brk id="5" max="65535" man="1"/>
  </colBreaks>
</worksheet>
</file>

<file path=xl/worksheets/sheet7.xml><?xml version="1.0" encoding="utf-8"?>
<worksheet xmlns="http://schemas.openxmlformats.org/spreadsheetml/2006/main" xmlns:r="http://schemas.openxmlformats.org/officeDocument/2006/relationships">
  <dimension ref="A1:AD72"/>
  <sheetViews>
    <sheetView view="pageBreakPreview" zoomScale="60" zoomScaleNormal="85" zoomScalePageLayoutView="60" workbookViewId="0" topLeftCell="A1">
      <selection activeCell="A1" sqref="A1:E1"/>
    </sheetView>
  </sheetViews>
  <sheetFormatPr defaultColWidth="9.00390625" defaultRowHeight="16.5"/>
  <cols>
    <col min="1" max="1" width="38.75390625" style="50" customWidth="1"/>
    <col min="2" max="2" width="11.75390625" style="50" customWidth="1"/>
    <col min="3" max="3" width="11.375" style="50" customWidth="1"/>
    <col min="4" max="4" width="11.125" style="50" customWidth="1"/>
    <col min="5" max="5" width="11.875" style="50" customWidth="1"/>
    <col min="6" max="12" width="12.375" style="50" customWidth="1"/>
    <col min="13" max="16384" width="9.00390625" style="50" customWidth="1"/>
  </cols>
  <sheetData>
    <row r="1" spans="1:13" s="51" customFormat="1" ht="19.5" customHeight="1">
      <c r="A1" s="470" t="s">
        <v>322</v>
      </c>
      <c r="B1" s="470"/>
      <c r="C1" s="470"/>
      <c r="D1" s="470"/>
      <c r="E1" s="470"/>
      <c r="F1" s="469" t="s">
        <v>306</v>
      </c>
      <c r="G1" s="469"/>
      <c r="H1" s="469"/>
      <c r="I1" s="469"/>
      <c r="J1" s="469"/>
      <c r="K1" s="469"/>
      <c r="L1" s="469"/>
      <c r="M1" s="12"/>
    </row>
    <row r="2" spans="1:13" s="47" customFormat="1" ht="15" customHeight="1">
      <c r="A2" s="473" t="s">
        <v>556</v>
      </c>
      <c r="B2" s="471"/>
      <c r="C2" s="471"/>
      <c r="D2" s="471"/>
      <c r="E2" s="31" t="s">
        <v>19</v>
      </c>
      <c r="F2" s="13"/>
      <c r="G2" s="472" t="s">
        <v>557</v>
      </c>
      <c r="H2" s="472"/>
      <c r="I2" s="472"/>
      <c r="J2" s="472"/>
      <c r="K2" s="472"/>
      <c r="L2" s="67" t="s">
        <v>186</v>
      </c>
      <c r="M2" s="13"/>
    </row>
    <row r="3" spans="1:13" s="26" customFormat="1" ht="30.75" customHeight="1">
      <c r="A3" s="73" t="s">
        <v>146</v>
      </c>
      <c r="B3" s="84" t="s">
        <v>60</v>
      </c>
      <c r="C3" s="84" t="s">
        <v>564</v>
      </c>
      <c r="D3" s="84" t="s">
        <v>565</v>
      </c>
      <c r="E3" s="84" t="s">
        <v>566</v>
      </c>
      <c r="F3" s="84" t="s">
        <v>567</v>
      </c>
      <c r="G3" s="84" t="s">
        <v>568</v>
      </c>
      <c r="H3" s="84" t="s">
        <v>569</v>
      </c>
      <c r="I3" s="84" t="s">
        <v>570</v>
      </c>
      <c r="J3" s="84" t="s">
        <v>643</v>
      </c>
      <c r="K3" s="84" t="s">
        <v>572</v>
      </c>
      <c r="L3" s="105" t="s">
        <v>571</v>
      </c>
      <c r="M3" s="14"/>
    </row>
    <row r="4" spans="1:13" s="26" customFormat="1" ht="16.5" customHeight="1">
      <c r="A4" s="89" t="s">
        <v>135</v>
      </c>
      <c r="B4" s="8">
        <v>57445</v>
      </c>
      <c r="C4" s="8">
        <v>4227</v>
      </c>
      <c r="D4" s="8">
        <v>4103</v>
      </c>
      <c r="E4" s="8">
        <v>3995</v>
      </c>
      <c r="F4" s="8">
        <v>4976</v>
      </c>
      <c r="G4" s="8">
        <v>6009</v>
      </c>
      <c r="H4" s="8">
        <v>7052</v>
      </c>
      <c r="I4" s="8">
        <v>6292</v>
      </c>
      <c r="J4" s="8">
        <v>6226</v>
      </c>
      <c r="K4" s="8">
        <v>7070</v>
      </c>
      <c r="L4" s="8">
        <v>7495</v>
      </c>
      <c r="M4" s="14"/>
    </row>
    <row r="5" spans="1:13" s="26" customFormat="1" ht="16.5" customHeight="1">
      <c r="A5" s="89" t="s">
        <v>134</v>
      </c>
      <c r="B5" s="99">
        <v>39.33861546152424</v>
      </c>
      <c r="C5" s="99">
        <v>35.0091104853404</v>
      </c>
      <c r="D5" s="99">
        <v>34.25446652195692</v>
      </c>
      <c r="E5" s="99">
        <v>33.841592545531554</v>
      </c>
      <c r="F5" s="99">
        <v>34.700139470013944</v>
      </c>
      <c r="G5" s="99">
        <v>36.27746921033567</v>
      </c>
      <c r="H5" s="99">
        <v>43.77599801328615</v>
      </c>
      <c r="I5" s="99">
        <v>40.85979609065524</v>
      </c>
      <c r="J5" s="99">
        <v>42.93200937801683</v>
      </c>
      <c r="K5" s="99">
        <v>42.1234509056244</v>
      </c>
      <c r="L5" s="99">
        <v>45.49593298531018</v>
      </c>
      <c r="M5" s="14"/>
    </row>
    <row r="6" spans="1:12" s="26" customFormat="1" ht="38.25" customHeight="1">
      <c r="A6" s="111" t="s">
        <v>178</v>
      </c>
      <c r="B6" s="100">
        <v>54.514464126417735</v>
      </c>
      <c r="C6" s="100">
        <v>50.2</v>
      </c>
      <c r="D6" s="100">
        <v>54.7</v>
      </c>
      <c r="E6" s="100">
        <v>51</v>
      </c>
      <c r="F6" s="100">
        <v>51.5</v>
      </c>
      <c r="G6" s="100">
        <v>51.9</v>
      </c>
      <c r="H6" s="100">
        <v>56.7</v>
      </c>
      <c r="I6" s="100">
        <v>52</v>
      </c>
      <c r="J6" s="100">
        <v>54.65474722564735</v>
      </c>
      <c r="K6" s="100">
        <v>57.7</v>
      </c>
      <c r="L6" s="100">
        <v>57.22879876</v>
      </c>
    </row>
    <row r="7" spans="1:12" s="26" customFormat="1" ht="16.5" customHeight="1">
      <c r="A7" s="90" t="s">
        <v>459</v>
      </c>
      <c r="B7" s="99">
        <f>'17'!D10/'17'!D8*100</f>
        <v>54.02506265664161</v>
      </c>
      <c r="C7" s="101">
        <v>48</v>
      </c>
      <c r="D7" s="101">
        <v>54.6</v>
      </c>
      <c r="E7" s="101">
        <v>48.5</v>
      </c>
      <c r="F7" s="101">
        <v>51.3</v>
      </c>
      <c r="G7" s="101">
        <v>51.7</v>
      </c>
      <c r="H7" s="101">
        <v>55.5</v>
      </c>
      <c r="I7" s="101">
        <v>49.3</v>
      </c>
      <c r="J7" s="101">
        <v>55.71017274472169</v>
      </c>
      <c r="K7" s="101">
        <v>58.1</v>
      </c>
      <c r="L7" s="99">
        <v>57.4633562668262</v>
      </c>
    </row>
    <row r="8" spans="1:12" s="26" customFormat="1" ht="16.5" customHeight="1">
      <c r="A8" s="90" t="s">
        <v>460</v>
      </c>
      <c r="B8" s="99">
        <f>'17(續1)'!D7/'17(續1)'!D5*100</f>
        <v>48.60057907072935</v>
      </c>
      <c r="C8" s="101">
        <v>47.6</v>
      </c>
      <c r="D8" s="101">
        <v>48.1</v>
      </c>
      <c r="E8" s="101">
        <v>40</v>
      </c>
      <c r="F8" s="101">
        <v>36.3</v>
      </c>
      <c r="G8" s="101">
        <v>39.7</v>
      </c>
      <c r="H8" s="101">
        <v>49.8</v>
      </c>
      <c r="I8" s="101">
        <v>48.1</v>
      </c>
      <c r="J8" s="101">
        <v>48.51351351351351</v>
      </c>
      <c r="K8" s="101">
        <v>53.6</v>
      </c>
      <c r="L8" s="99">
        <v>54.92451473759885</v>
      </c>
    </row>
    <row r="9" spans="1:12" s="26" customFormat="1" ht="16.5" customHeight="1">
      <c r="A9" s="87" t="s">
        <v>461</v>
      </c>
      <c r="B9" s="99">
        <f>'17(續完)'!D7/'17(續完)'!D5*100</f>
        <v>67.0967741935484</v>
      </c>
      <c r="C9" s="101">
        <v>60.2</v>
      </c>
      <c r="D9" s="101">
        <v>66.3</v>
      </c>
      <c r="E9" s="101">
        <v>67.4</v>
      </c>
      <c r="F9" s="101">
        <v>67.4</v>
      </c>
      <c r="G9" s="101">
        <v>73.5</v>
      </c>
      <c r="H9" s="101">
        <v>74.1</v>
      </c>
      <c r="I9" s="101">
        <v>70.1</v>
      </c>
      <c r="J9" s="101">
        <v>60.238095238095234</v>
      </c>
      <c r="K9" s="101">
        <v>65.5</v>
      </c>
      <c r="L9" s="99">
        <v>63.0071599045346</v>
      </c>
    </row>
    <row r="10" spans="1:12" s="26" customFormat="1" ht="38.25" customHeight="1">
      <c r="A10" s="111" t="s">
        <v>179</v>
      </c>
      <c r="B10" s="239">
        <v>36.37793873189266</v>
      </c>
      <c r="C10" s="100">
        <v>45.8</v>
      </c>
      <c r="D10" s="100">
        <v>32.1</v>
      </c>
      <c r="E10" s="100">
        <v>31.7</v>
      </c>
      <c r="F10" s="100">
        <v>31.7</v>
      </c>
      <c r="G10" s="100">
        <v>30.3</v>
      </c>
      <c r="H10" s="100">
        <v>38.4</v>
      </c>
      <c r="I10" s="100">
        <v>38.5</v>
      </c>
      <c r="J10" s="100">
        <v>41.44045190648046</v>
      </c>
      <c r="K10" s="100">
        <v>35.50095031224545</v>
      </c>
      <c r="L10" s="100">
        <v>41.1</v>
      </c>
    </row>
    <row r="11" spans="1:12" s="26" customFormat="1" ht="38.25" customHeight="1">
      <c r="A11" s="181" t="s">
        <v>339</v>
      </c>
      <c r="B11" s="240">
        <f>'18'!D10/'18'!D8*100</f>
        <v>31.57894736842105</v>
      </c>
      <c r="C11" s="101">
        <v>28.6</v>
      </c>
      <c r="D11" s="101">
        <v>40</v>
      </c>
      <c r="E11" s="101">
        <v>0</v>
      </c>
      <c r="F11" s="101">
        <v>0</v>
      </c>
      <c r="G11" s="101">
        <v>0</v>
      </c>
      <c r="H11" s="101">
        <v>0</v>
      </c>
      <c r="I11" s="101">
        <v>0</v>
      </c>
      <c r="J11" s="101">
        <v>0</v>
      </c>
      <c r="K11" s="101">
        <v>0</v>
      </c>
      <c r="L11" s="101">
        <v>0</v>
      </c>
    </row>
    <row r="12" spans="1:12" s="26" customFormat="1" ht="38.25" customHeight="1">
      <c r="A12" s="182" t="s">
        <v>340</v>
      </c>
      <c r="B12" s="99">
        <f>'18'!D19/'18'!D17*100</f>
        <v>70</v>
      </c>
      <c r="C12" s="101">
        <v>80</v>
      </c>
      <c r="D12" s="101">
        <v>60</v>
      </c>
      <c r="E12" s="101">
        <v>0</v>
      </c>
      <c r="F12" s="101">
        <v>0</v>
      </c>
      <c r="G12" s="101">
        <v>0</v>
      </c>
      <c r="H12" s="101">
        <v>0</v>
      </c>
      <c r="I12" s="101">
        <v>0</v>
      </c>
      <c r="J12" s="101">
        <v>0</v>
      </c>
      <c r="K12" s="101">
        <v>0</v>
      </c>
      <c r="L12" s="101">
        <v>0</v>
      </c>
    </row>
    <row r="13" spans="1:12" s="26" customFormat="1" ht="16.5" customHeight="1">
      <c r="A13" s="182" t="s">
        <v>341</v>
      </c>
      <c r="B13" s="99">
        <f>'18'!D28/'18'!D26*100</f>
        <v>53.01759658732852</v>
      </c>
      <c r="C13" s="101">
        <v>53.3</v>
      </c>
      <c r="D13" s="101">
        <v>45.9</v>
      </c>
      <c r="E13" s="101">
        <v>44.9</v>
      </c>
      <c r="F13" s="101">
        <v>48.6</v>
      </c>
      <c r="G13" s="101">
        <v>52.6</v>
      </c>
      <c r="H13" s="101">
        <v>53.8</v>
      </c>
      <c r="I13" s="101">
        <v>53.8</v>
      </c>
      <c r="J13" s="101">
        <v>55.497630331753555</v>
      </c>
      <c r="K13" s="101">
        <v>56.566970091027315</v>
      </c>
      <c r="L13" s="244">
        <v>58.265078183172</v>
      </c>
    </row>
    <row r="14" spans="1:12" s="26" customFormat="1" ht="16.5" customHeight="1">
      <c r="A14" s="90" t="s">
        <v>449</v>
      </c>
      <c r="B14" s="101">
        <v>0</v>
      </c>
      <c r="C14" s="101">
        <v>0</v>
      </c>
      <c r="D14" s="101">
        <v>0</v>
      </c>
      <c r="E14" s="101">
        <v>0</v>
      </c>
      <c r="F14" s="101">
        <v>0</v>
      </c>
      <c r="G14" s="101">
        <v>0</v>
      </c>
      <c r="H14" s="101">
        <v>0</v>
      </c>
      <c r="I14" s="101">
        <v>0</v>
      </c>
      <c r="J14" s="101">
        <v>0</v>
      </c>
      <c r="K14" s="101">
        <v>0</v>
      </c>
      <c r="L14" s="101">
        <v>0</v>
      </c>
    </row>
    <row r="15" spans="1:12" s="26" customFormat="1" ht="16.5" customHeight="1">
      <c r="A15" s="90" t="s">
        <v>450</v>
      </c>
      <c r="B15" s="99">
        <f>'18(續1)'!D37/'18(續1)'!D35*100</f>
        <v>45.38438995799551</v>
      </c>
      <c r="C15" s="101">
        <v>39.1</v>
      </c>
      <c r="D15" s="101">
        <v>37.1</v>
      </c>
      <c r="E15" s="101">
        <v>42.1</v>
      </c>
      <c r="F15" s="101">
        <v>47.8</v>
      </c>
      <c r="G15" s="101">
        <v>45.1</v>
      </c>
      <c r="H15" s="101">
        <v>52.7</v>
      </c>
      <c r="I15" s="101">
        <v>51.5</v>
      </c>
      <c r="J15" s="101">
        <v>43.014301430143014</v>
      </c>
      <c r="K15" s="101">
        <v>37.4</v>
      </c>
      <c r="L15" s="244">
        <v>43.82151029748284</v>
      </c>
    </row>
    <row r="16" spans="1:12" s="26" customFormat="1" ht="38.25" customHeight="1">
      <c r="A16" s="89" t="s">
        <v>458</v>
      </c>
      <c r="B16" s="99">
        <f>'18(續2)'!D28/'18(續2)'!D26*100</f>
        <v>29.166666666666668</v>
      </c>
      <c r="C16" s="101">
        <v>100</v>
      </c>
      <c r="D16" s="101">
        <v>15</v>
      </c>
      <c r="E16" s="101">
        <v>0</v>
      </c>
      <c r="F16" s="101">
        <v>0</v>
      </c>
      <c r="G16" s="101">
        <v>0</v>
      </c>
      <c r="H16" s="101">
        <v>0</v>
      </c>
      <c r="I16" s="101">
        <v>25</v>
      </c>
      <c r="J16" s="101">
        <v>31.25</v>
      </c>
      <c r="K16" s="101">
        <v>33.3</v>
      </c>
      <c r="L16" s="244">
        <v>40</v>
      </c>
    </row>
    <row r="17" spans="1:12" s="26" customFormat="1" ht="38.25" customHeight="1">
      <c r="A17" s="89" t="s">
        <v>636</v>
      </c>
      <c r="B17" s="99">
        <f>'18(續3)'!D16/'18(續3)'!D14*100</f>
        <v>38.54324734446131</v>
      </c>
      <c r="C17" s="101">
        <v>14.3</v>
      </c>
      <c r="D17" s="101">
        <v>31</v>
      </c>
      <c r="E17" s="101">
        <v>22.6</v>
      </c>
      <c r="F17" s="101">
        <v>23.7</v>
      </c>
      <c r="G17" s="101">
        <v>44.6</v>
      </c>
      <c r="H17" s="101">
        <v>51.4</v>
      </c>
      <c r="I17" s="101">
        <v>45.5</v>
      </c>
      <c r="J17" s="101">
        <v>51.24999999999999</v>
      </c>
      <c r="K17" s="101">
        <v>55.6</v>
      </c>
      <c r="L17" s="244">
        <v>24.675324675324674</v>
      </c>
    </row>
    <row r="18" spans="1:12" s="26" customFormat="1" ht="16.5" customHeight="1">
      <c r="A18" s="90" t="s">
        <v>634</v>
      </c>
      <c r="B18" s="99">
        <f>'18(續4)'!D7/'18(續4)'!D5*100</f>
        <v>16.540259282123642</v>
      </c>
      <c r="C18" s="101">
        <v>13.1</v>
      </c>
      <c r="D18" s="101">
        <v>10.6</v>
      </c>
      <c r="E18" s="101">
        <v>11.3</v>
      </c>
      <c r="F18" s="101">
        <v>10.2</v>
      </c>
      <c r="G18" s="101">
        <v>13.9</v>
      </c>
      <c r="H18" s="101">
        <v>19.8</v>
      </c>
      <c r="I18" s="101">
        <v>24.4</v>
      </c>
      <c r="J18" s="101">
        <v>26.90909090909091</v>
      </c>
      <c r="K18" s="101">
        <v>17.1</v>
      </c>
      <c r="L18" s="244">
        <v>18.019480519480517</v>
      </c>
    </row>
    <row r="19" spans="1:12" s="26" customFormat="1" ht="38.25" customHeight="1">
      <c r="A19" s="272" t="s">
        <v>509</v>
      </c>
      <c r="B19" s="99">
        <f>'18(續4)'!D40/'18(續4)'!D38*100</f>
        <v>54.87012987012987</v>
      </c>
      <c r="C19" s="244">
        <v>56.5</v>
      </c>
      <c r="D19" s="244">
        <v>48.1</v>
      </c>
      <c r="E19" s="244">
        <v>33.3</v>
      </c>
      <c r="F19" s="244">
        <v>64.7</v>
      </c>
      <c r="G19" s="244">
        <v>53.1</v>
      </c>
      <c r="H19" s="244">
        <v>59.5</v>
      </c>
      <c r="I19" s="244">
        <v>0</v>
      </c>
      <c r="J19" s="244">
        <v>60</v>
      </c>
      <c r="K19" s="244">
        <v>58.8</v>
      </c>
      <c r="L19" s="244">
        <v>58.333333333333336</v>
      </c>
    </row>
    <row r="20" spans="1:12" s="26" customFormat="1" ht="27.75" customHeight="1">
      <c r="A20" s="89" t="s">
        <v>632</v>
      </c>
      <c r="B20" s="99">
        <f>'18(續5)'!D28/'18(續5)'!D26*100</f>
        <v>6.8181818181818175</v>
      </c>
      <c r="C20" s="244">
        <v>0</v>
      </c>
      <c r="D20" s="244">
        <v>0</v>
      </c>
      <c r="E20" s="244">
        <v>0</v>
      </c>
      <c r="F20" s="244">
        <v>0</v>
      </c>
      <c r="G20" s="99">
        <v>2.2</v>
      </c>
      <c r="H20" s="244">
        <v>1.7</v>
      </c>
      <c r="I20" s="244">
        <v>0</v>
      </c>
      <c r="J20" s="244">
        <v>0</v>
      </c>
      <c r="K20" s="244">
        <v>14.925373134328357</v>
      </c>
      <c r="L20" s="244">
        <v>10.95890410958904</v>
      </c>
    </row>
    <row r="21" spans="1:12" s="26" customFormat="1" ht="16.5" customHeight="1">
      <c r="A21" s="90" t="s">
        <v>451</v>
      </c>
      <c r="B21" s="99">
        <f>'18(續6)'!D7/'18(續6)'!D5*100</f>
        <v>46.12244897959184</v>
      </c>
      <c r="C21" s="244">
        <v>42.3</v>
      </c>
      <c r="D21" s="244">
        <v>0</v>
      </c>
      <c r="E21" s="99">
        <v>54.5</v>
      </c>
      <c r="F21" s="99">
        <v>38.5</v>
      </c>
      <c r="G21" s="244">
        <v>58.6</v>
      </c>
      <c r="H21" s="244">
        <v>47.7</v>
      </c>
      <c r="I21" s="244">
        <v>26.7</v>
      </c>
      <c r="J21" s="244">
        <v>54.54545454545454</v>
      </c>
      <c r="K21" s="244">
        <v>43.8</v>
      </c>
      <c r="L21" s="244">
        <v>30.76923076923077</v>
      </c>
    </row>
    <row r="22" spans="1:12" s="26" customFormat="1" ht="16.5" customHeight="1">
      <c r="A22" s="184" t="s">
        <v>452</v>
      </c>
      <c r="B22" s="99">
        <f>'18(續6)'!D37/'18(續6)'!D35*100</f>
        <v>76.77806341045415</v>
      </c>
      <c r="C22" s="99">
        <v>100</v>
      </c>
      <c r="D22" s="99">
        <v>66.7</v>
      </c>
      <c r="E22" s="99">
        <v>66.7</v>
      </c>
      <c r="F22" s="99">
        <v>82.2</v>
      </c>
      <c r="G22" s="99">
        <v>77.9</v>
      </c>
      <c r="H22" s="99">
        <v>78.8</v>
      </c>
      <c r="I22" s="244">
        <v>73.9</v>
      </c>
      <c r="J22" s="244">
        <v>85</v>
      </c>
      <c r="K22" s="244">
        <v>57.9</v>
      </c>
      <c r="L22" s="244">
        <v>81.19658119658119</v>
      </c>
    </row>
    <row r="23" spans="1:12" s="26" customFormat="1" ht="16.5" customHeight="1">
      <c r="A23" s="90" t="s">
        <v>453</v>
      </c>
      <c r="B23" s="99">
        <f>'18(續7)'!D28/'18(續7)'!D26*100</f>
        <v>34.3734997599616</v>
      </c>
      <c r="C23" s="99">
        <v>0</v>
      </c>
      <c r="D23" s="99">
        <v>15.2</v>
      </c>
      <c r="E23" s="244">
        <v>23.1</v>
      </c>
      <c r="F23" s="99">
        <v>26</v>
      </c>
      <c r="G23" s="244">
        <v>33.8</v>
      </c>
      <c r="H23" s="244">
        <v>34.3</v>
      </c>
      <c r="I23" s="244">
        <v>30.9</v>
      </c>
      <c r="J23" s="244">
        <v>43.523316062176164</v>
      </c>
      <c r="K23" s="244">
        <v>44.3</v>
      </c>
      <c r="L23" s="244">
        <v>40.1673640167364</v>
      </c>
    </row>
    <row r="24" spans="1:12" s="26" customFormat="1" ht="38.25" customHeight="1">
      <c r="A24" s="182" t="s">
        <v>633</v>
      </c>
      <c r="B24" s="99">
        <f>'18(續8)'!D19/'18(續8)'!D17*100</f>
        <v>13.114754098360656</v>
      </c>
      <c r="C24" s="99">
        <v>7.2</v>
      </c>
      <c r="D24" s="99">
        <v>0</v>
      </c>
      <c r="E24" s="99">
        <v>0</v>
      </c>
      <c r="F24" s="244">
        <v>22.7</v>
      </c>
      <c r="G24" s="244">
        <v>17.4</v>
      </c>
      <c r="H24" s="244">
        <v>16.7</v>
      </c>
      <c r="I24" s="244">
        <v>14.3</v>
      </c>
      <c r="J24" s="244">
        <v>11.11111111111111</v>
      </c>
      <c r="K24" s="244">
        <v>33.3</v>
      </c>
      <c r="L24" s="244">
        <v>11.428571428571429</v>
      </c>
    </row>
    <row r="25" spans="1:30" s="179" customFormat="1" ht="16.5" customHeight="1">
      <c r="A25" s="186" t="s">
        <v>455</v>
      </c>
      <c r="B25" s="241">
        <f>'18(續9)'!D7/'18(續9)'!D5*100</f>
        <v>56.62650602409639</v>
      </c>
      <c r="C25" s="241">
        <v>0</v>
      </c>
      <c r="D25" s="241">
        <v>80</v>
      </c>
      <c r="E25" s="241">
        <v>50</v>
      </c>
      <c r="F25" s="99">
        <v>30</v>
      </c>
      <c r="G25" s="99">
        <v>0</v>
      </c>
      <c r="H25" s="99">
        <v>61</v>
      </c>
      <c r="I25" s="99">
        <v>0</v>
      </c>
      <c r="J25" s="99">
        <v>55.55555555555556</v>
      </c>
      <c r="K25" s="99">
        <v>52.9</v>
      </c>
      <c r="L25" s="99">
        <v>58.82352941176471</v>
      </c>
      <c r="M25" s="180"/>
      <c r="N25" s="180"/>
      <c r="O25" s="180"/>
      <c r="P25" s="180"/>
      <c r="Q25" s="180"/>
      <c r="R25" s="180"/>
      <c r="S25" s="180"/>
      <c r="T25" s="180"/>
      <c r="U25" s="180"/>
      <c r="V25" s="180"/>
      <c r="W25" s="180"/>
      <c r="X25" s="180"/>
      <c r="Y25" s="180"/>
      <c r="Z25" s="180"/>
      <c r="AA25" s="180"/>
      <c r="AB25" s="180"/>
      <c r="AC25" s="180"/>
      <c r="AD25" s="180"/>
    </row>
    <row r="26" spans="1:13" ht="15.75" customHeight="1">
      <c r="A26" s="466" t="s">
        <v>226</v>
      </c>
      <c r="B26" s="466"/>
      <c r="C26" s="466"/>
      <c r="D26" s="466"/>
      <c r="E26" s="466"/>
      <c r="F26" s="475" t="s">
        <v>240</v>
      </c>
      <c r="G26" s="475"/>
      <c r="H26" s="475"/>
      <c r="I26" s="475"/>
      <c r="J26" s="475"/>
      <c r="K26" s="475"/>
      <c r="L26" s="475"/>
      <c r="M26" s="7"/>
    </row>
    <row r="27" spans="1:13" ht="15.75" customHeight="1">
      <c r="A27" s="468" t="s">
        <v>666</v>
      </c>
      <c r="B27" s="468"/>
      <c r="C27" s="468"/>
      <c r="D27" s="468"/>
      <c r="E27" s="468"/>
      <c r="F27" s="474" t="s">
        <v>668</v>
      </c>
      <c r="G27" s="474"/>
      <c r="H27" s="474"/>
      <c r="I27" s="474"/>
      <c r="J27" s="474"/>
      <c r="K27" s="474"/>
      <c r="L27" s="474"/>
      <c r="M27" s="7"/>
    </row>
    <row r="28" spans="1:12" ht="15.75">
      <c r="A28" s="667" t="s">
        <v>667</v>
      </c>
      <c r="B28" s="667"/>
      <c r="C28" s="667"/>
      <c r="D28" s="667"/>
      <c r="E28" s="667"/>
      <c r="F28" s="474"/>
      <c r="G28" s="474"/>
      <c r="H28" s="474"/>
      <c r="I28" s="474"/>
      <c r="J28" s="474"/>
      <c r="K28" s="474"/>
      <c r="L28" s="474"/>
    </row>
    <row r="29" spans="6:12" ht="15.75" customHeight="1">
      <c r="F29" s="668" t="s">
        <v>669</v>
      </c>
      <c r="G29" s="668"/>
      <c r="H29" s="668"/>
      <c r="I29" s="668"/>
      <c r="J29" s="668"/>
      <c r="K29" s="668"/>
      <c r="L29" s="668"/>
    </row>
    <row r="30" spans="6:12" ht="15.75">
      <c r="F30" s="668"/>
      <c r="G30" s="668"/>
      <c r="H30" s="668"/>
      <c r="I30" s="668"/>
      <c r="J30" s="668"/>
      <c r="K30" s="668"/>
      <c r="L30" s="668"/>
    </row>
    <row r="31" spans="6:12" ht="15.75">
      <c r="F31" s="669"/>
      <c r="G31" s="669"/>
      <c r="H31" s="669"/>
      <c r="I31" s="669"/>
      <c r="J31" s="669"/>
      <c r="K31" s="669"/>
      <c r="L31" s="669"/>
    </row>
    <row r="33" spans="1:12" ht="15.75">
      <c r="A33" s="467" t="str">
        <f>"-"&amp;Sheet1!B6&amp;"-"</f>
        <v>-52-</v>
      </c>
      <c r="B33" s="467"/>
      <c r="C33" s="467"/>
      <c r="D33" s="467"/>
      <c r="E33" s="467"/>
      <c r="F33" s="467" t="str">
        <f>"-"&amp;Sheet1!C6&amp;"-"</f>
        <v>-53-</v>
      </c>
      <c r="G33" s="467"/>
      <c r="H33" s="467"/>
      <c r="I33" s="467"/>
      <c r="J33" s="467"/>
      <c r="K33" s="467"/>
      <c r="L33" s="467"/>
    </row>
    <row r="72" spans="1:5" ht="15.75">
      <c r="A72" s="52"/>
      <c r="B72" s="52"/>
      <c r="C72" s="52"/>
      <c r="D72" s="52"/>
      <c r="E72" s="52"/>
    </row>
  </sheetData>
  <sheetProtection/>
  <mergeCells count="12">
    <mergeCell ref="A28:E28"/>
    <mergeCell ref="F29:L30"/>
    <mergeCell ref="F1:L1"/>
    <mergeCell ref="G2:K2"/>
    <mergeCell ref="A1:E1"/>
    <mergeCell ref="A2:D2"/>
    <mergeCell ref="A33:E33"/>
    <mergeCell ref="F33:L33"/>
    <mergeCell ref="A27:E27"/>
    <mergeCell ref="F27:L28"/>
    <mergeCell ref="A26:E26"/>
    <mergeCell ref="F26:L26"/>
  </mergeCells>
  <printOptions/>
  <pageMargins left="0.7086614173228347" right="0.7086614173228347" top="0.7480314960629921" bottom="0.7480314960629921" header="0.31496062992125984" footer="0.31496062992125984"/>
  <pageSetup fitToWidth="2" horizontalDpi="600" verticalDpi="600" orientation="portrait" pageOrder="overThenDown" paperSize="8" scale="150" r:id="rId1"/>
  <colBreaks count="1" manualBreakCount="1">
    <brk id="5" max="65535" man="1"/>
  </colBreaks>
</worksheet>
</file>

<file path=xl/worksheets/sheet8.xml><?xml version="1.0" encoding="utf-8"?>
<worksheet xmlns="http://schemas.openxmlformats.org/spreadsheetml/2006/main" xmlns:r="http://schemas.openxmlformats.org/officeDocument/2006/relationships">
  <dimension ref="A1:U69"/>
  <sheetViews>
    <sheetView view="pageBreakPreview" zoomScale="60" zoomScaleNormal="85" zoomScalePageLayoutView="60" workbookViewId="0" topLeftCell="A1">
      <selection activeCell="A1" sqref="A1:E1"/>
    </sheetView>
  </sheetViews>
  <sheetFormatPr defaultColWidth="9.00390625" defaultRowHeight="16.5"/>
  <cols>
    <col min="1" max="1" width="38.75390625" style="50" customWidth="1"/>
    <col min="2" max="2" width="11.75390625" style="50" customWidth="1"/>
    <col min="3" max="3" width="11.375" style="50" customWidth="1"/>
    <col min="4" max="4" width="11.125" style="50" customWidth="1"/>
    <col min="5" max="5" width="11.875" style="50" customWidth="1"/>
    <col min="6" max="12" width="12.375" style="50" customWidth="1"/>
    <col min="13" max="16384" width="9.00390625" style="50" customWidth="1"/>
  </cols>
  <sheetData>
    <row r="1" spans="1:12" s="51" customFormat="1" ht="19.5" customHeight="1">
      <c r="A1" s="470" t="s">
        <v>342</v>
      </c>
      <c r="B1" s="470"/>
      <c r="C1" s="470"/>
      <c r="D1" s="470"/>
      <c r="E1" s="470"/>
      <c r="F1" s="469" t="s">
        <v>343</v>
      </c>
      <c r="G1" s="469"/>
      <c r="H1" s="469"/>
      <c r="I1" s="469"/>
      <c r="J1" s="469"/>
      <c r="K1" s="469"/>
      <c r="L1" s="469"/>
    </row>
    <row r="2" spans="1:12" s="47" customFormat="1" ht="15" customHeight="1">
      <c r="A2" s="473" t="s">
        <v>556</v>
      </c>
      <c r="B2" s="471"/>
      <c r="C2" s="471"/>
      <c r="D2" s="471"/>
      <c r="E2" s="31" t="s">
        <v>19</v>
      </c>
      <c r="F2" s="13"/>
      <c r="G2" s="472" t="s">
        <v>557</v>
      </c>
      <c r="H2" s="472"/>
      <c r="I2" s="472"/>
      <c r="J2" s="472"/>
      <c r="K2" s="472"/>
      <c r="L2" s="67" t="s">
        <v>186</v>
      </c>
    </row>
    <row r="3" spans="1:12" s="26" customFormat="1" ht="30.75" customHeight="1">
      <c r="A3" s="73" t="s">
        <v>133</v>
      </c>
      <c r="B3" s="84" t="s">
        <v>60</v>
      </c>
      <c r="C3" s="84" t="s">
        <v>564</v>
      </c>
      <c r="D3" s="84" t="s">
        <v>565</v>
      </c>
      <c r="E3" s="84" t="s">
        <v>566</v>
      </c>
      <c r="F3" s="84" t="s">
        <v>567</v>
      </c>
      <c r="G3" s="84" t="s">
        <v>568</v>
      </c>
      <c r="H3" s="84" t="s">
        <v>569</v>
      </c>
      <c r="I3" s="84" t="s">
        <v>570</v>
      </c>
      <c r="J3" s="84" t="s">
        <v>644</v>
      </c>
      <c r="K3" s="84" t="s">
        <v>572</v>
      </c>
      <c r="L3" s="105" t="s">
        <v>571</v>
      </c>
    </row>
    <row r="4" spans="1:12" s="26" customFormat="1" ht="16.5" customHeight="1">
      <c r="A4" s="185" t="s">
        <v>468</v>
      </c>
      <c r="B4" s="240">
        <f>'18(續9)'!D31/'18(續9)'!D29*100</f>
        <v>51.89340813464236</v>
      </c>
      <c r="C4" s="99">
        <v>44.1</v>
      </c>
      <c r="D4" s="99">
        <v>52.9</v>
      </c>
      <c r="E4" s="99">
        <v>56.3</v>
      </c>
      <c r="F4" s="99">
        <v>56.2</v>
      </c>
      <c r="G4" s="244">
        <v>45.3</v>
      </c>
      <c r="H4" s="244">
        <v>55.4</v>
      </c>
      <c r="I4" s="244">
        <v>46.8</v>
      </c>
      <c r="J4" s="244">
        <v>61.53846153846154</v>
      </c>
      <c r="K4" s="244">
        <v>52</v>
      </c>
      <c r="L4" s="244">
        <v>47.55244755244755</v>
      </c>
    </row>
    <row r="5" spans="1:12" s="26" customFormat="1" ht="16.5" customHeight="1">
      <c r="A5" s="182" t="s">
        <v>469</v>
      </c>
      <c r="B5" s="99">
        <f>'18(續10)'!D19/'18(續10)'!D17*100</f>
        <v>40.29038112522686</v>
      </c>
      <c r="C5" s="99">
        <v>50</v>
      </c>
      <c r="D5" s="244">
        <v>37.2</v>
      </c>
      <c r="E5" s="244">
        <v>40.5</v>
      </c>
      <c r="F5" s="244">
        <v>40.2</v>
      </c>
      <c r="G5" s="244">
        <v>40.7</v>
      </c>
      <c r="H5" s="99">
        <v>42.2</v>
      </c>
      <c r="I5" s="244">
        <v>39.8</v>
      </c>
      <c r="J5" s="244">
        <v>38</v>
      </c>
      <c r="K5" s="244">
        <v>39.6</v>
      </c>
      <c r="L5" s="244">
        <v>40.55727554179567</v>
      </c>
    </row>
    <row r="6" spans="1:12" s="180" customFormat="1" ht="27.75" customHeight="1">
      <c r="A6" s="185" t="s">
        <v>462</v>
      </c>
      <c r="B6" s="240">
        <f>'18(續11)'!D7/'18(續11)'!D5*100</f>
        <v>52.97805642633229</v>
      </c>
      <c r="C6" s="99">
        <v>0</v>
      </c>
      <c r="D6" s="99">
        <v>0</v>
      </c>
      <c r="E6" s="99">
        <v>0</v>
      </c>
      <c r="F6" s="99">
        <v>0</v>
      </c>
      <c r="G6" s="99">
        <v>33</v>
      </c>
      <c r="H6" s="99">
        <v>63.1</v>
      </c>
      <c r="I6" s="99">
        <v>0</v>
      </c>
      <c r="J6" s="99">
        <v>0</v>
      </c>
      <c r="K6" s="99">
        <v>0</v>
      </c>
      <c r="L6" s="99">
        <v>0</v>
      </c>
    </row>
    <row r="7" spans="1:12" s="26" customFormat="1" ht="27.75" customHeight="1">
      <c r="A7" s="182" t="s">
        <v>635</v>
      </c>
      <c r="B7" s="240">
        <f>'18(續11)'!D19/'18(續11)'!D17*100</f>
        <v>18.79860552426924</v>
      </c>
      <c r="C7" s="99">
        <v>0</v>
      </c>
      <c r="D7" s="244">
        <v>0</v>
      </c>
      <c r="E7" s="99">
        <v>0</v>
      </c>
      <c r="F7" s="99">
        <v>0</v>
      </c>
      <c r="G7" s="244">
        <v>18.4</v>
      </c>
      <c r="H7" s="244">
        <v>30.8</v>
      </c>
      <c r="I7" s="244">
        <v>11.2</v>
      </c>
      <c r="J7" s="244">
        <v>24.120603015075375</v>
      </c>
      <c r="K7" s="244">
        <v>13.8</v>
      </c>
      <c r="L7" s="244">
        <v>21.70418006430868</v>
      </c>
    </row>
    <row r="8" spans="1:12" s="26" customFormat="1" ht="16.5" customHeight="1">
      <c r="A8" s="90" t="s">
        <v>464</v>
      </c>
      <c r="B8" s="240">
        <f>'18(續12)'!D7/'18(續12)'!D5*100</f>
        <v>13.595166163141995</v>
      </c>
      <c r="C8" s="99">
        <v>0</v>
      </c>
      <c r="D8" s="99">
        <v>9.2</v>
      </c>
      <c r="E8" s="99">
        <v>0</v>
      </c>
      <c r="F8" s="99">
        <v>14.7</v>
      </c>
      <c r="G8" s="99">
        <v>14</v>
      </c>
      <c r="H8" s="99">
        <v>11.1</v>
      </c>
      <c r="I8" s="99">
        <v>14.6</v>
      </c>
      <c r="J8" s="99">
        <v>0</v>
      </c>
      <c r="K8" s="244">
        <v>38.7</v>
      </c>
      <c r="L8" s="244">
        <v>0</v>
      </c>
    </row>
    <row r="9" spans="1:12" s="26" customFormat="1" ht="16.5" customHeight="1">
      <c r="A9" s="182" t="s">
        <v>465</v>
      </c>
      <c r="B9" s="240">
        <f>'18(續12)'!D37/'18(續12)'!D35*100</f>
        <v>89.03508771929825</v>
      </c>
      <c r="C9" s="99">
        <v>92.3</v>
      </c>
      <c r="D9" s="99">
        <v>75</v>
      </c>
      <c r="E9" s="99">
        <v>86.5</v>
      </c>
      <c r="F9" s="99">
        <v>75</v>
      </c>
      <c r="G9" s="99">
        <v>0</v>
      </c>
      <c r="H9" s="99">
        <v>0</v>
      </c>
      <c r="I9" s="99">
        <v>0</v>
      </c>
      <c r="J9" s="99">
        <v>0</v>
      </c>
      <c r="K9" s="99">
        <v>86.48648648648648</v>
      </c>
      <c r="L9" s="99">
        <v>100</v>
      </c>
    </row>
    <row r="10" spans="1:12" s="26" customFormat="1" ht="27.75" customHeight="1">
      <c r="A10" s="182" t="s">
        <v>466</v>
      </c>
      <c r="B10" s="240">
        <f>'18(續13)'!D19/'18(續13)'!D17*100</f>
        <v>27.659574468085108</v>
      </c>
      <c r="C10" s="99">
        <v>0</v>
      </c>
      <c r="D10" s="99">
        <v>0</v>
      </c>
      <c r="E10" s="99">
        <v>0</v>
      </c>
      <c r="F10" s="99">
        <v>36</v>
      </c>
      <c r="G10" s="99">
        <v>18.2</v>
      </c>
      <c r="H10" s="99">
        <v>0</v>
      </c>
      <c r="I10" s="99">
        <v>0</v>
      </c>
      <c r="J10" s="99">
        <v>0</v>
      </c>
      <c r="K10" s="99">
        <v>0</v>
      </c>
      <c r="L10" s="99">
        <v>0</v>
      </c>
    </row>
    <row r="11" spans="1:12" s="26" customFormat="1" ht="27.75" customHeight="1">
      <c r="A11" s="89" t="s">
        <v>467</v>
      </c>
      <c r="B11" s="240">
        <f>'18(續13)'!D28/'18(續13)'!D26*100</f>
        <v>2.941176470588235</v>
      </c>
      <c r="C11" s="99">
        <v>0</v>
      </c>
      <c r="D11" s="99">
        <v>0</v>
      </c>
      <c r="E11" s="99">
        <v>0</v>
      </c>
      <c r="F11" s="99">
        <v>3</v>
      </c>
      <c r="G11" s="99">
        <v>0</v>
      </c>
      <c r="H11" s="99">
        <v>0</v>
      </c>
      <c r="I11" s="99">
        <v>0</v>
      </c>
      <c r="J11" s="99">
        <v>0</v>
      </c>
      <c r="K11" s="99">
        <v>0</v>
      </c>
      <c r="L11" s="99">
        <v>0</v>
      </c>
    </row>
    <row r="12" spans="1:12" s="26" customFormat="1" ht="33.75" customHeight="1">
      <c r="A12" s="272" t="s">
        <v>508</v>
      </c>
      <c r="B12" s="240">
        <f>'18(續13)'!D40/'18(續13)'!D38*100</f>
        <v>18.39080459770115</v>
      </c>
      <c r="C12" s="99">
        <v>0</v>
      </c>
      <c r="D12" s="99">
        <v>0</v>
      </c>
      <c r="E12" s="99">
        <v>0</v>
      </c>
      <c r="F12" s="99">
        <v>0</v>
      </c>
      <c r="G12" s="99">
        <v>0</v>
      </c>
      <c r="H12" s="99">
        <v>0</v>
      </c>
      <c r="I12" s="99">
        <v>17.6</v>
      </c>
      <c r="J12" s="99">
        <v>0</v>
      </c>
      <c r="K12" s="99">
        <v>0</v>
      </c>
      <c r="L12" s="99">
        <v>100</v>
      </c>
    </row>
    <row r="13" spans="1:12" s="26" customFormat="1" ht="33.75" customHeight="1">
      <c r="A13" s="381" t="s">
        <v>645</v>
      </c>
      <c r="B13" s="240">
        <v>78.7</v>
      </c>
      <c r="C13" s="99">
        <v>0</v>
      </c>
      <c r="D13" s="99">
        <v>0</v>
      </c>
      <c r="E13" s="99">
        <v>0</v>
      </c>
      <c r="F13" s="99">
        <v>0</v>
      </c>
      <c r="G13" s="99">
        <v>0</v>
      </c>
      <c r="H13" s="99">
        <v>0</v>
      </c>
      <c r="I13" s="99">
        <v>0</v>
      </c>
      <c r="J13" s="99">
        <v>0</v>
      </c>
      <c r="K13" s="99">
        <v>0</v>
      </c>
      <c r="L13" s="99">
        <v>78.68852459016394</v>
      </c>
    </row>
    <row r="14" spans="1:12" s="26" customFormat="1" ht="14.25">
      <c r="A14" s="89"/>
      <c r="B14" s="240"/>
      <c r="C14" s="8"/>
      <c r="D14" s="8"/>
      <c r="E14" s="8"/>
      <c r="F14" s="8"/>
      <c r="G14" s="8"/>
      <c r="H14" s="8"/>
      <c r="I14" s="8"/>
      <c r="J14" s="8"/>
      <c r="K14" s="8"/>
      <c r="L14" s="99"/>
    </row>
    <row r="15" spans="1:12" s="26" customFormat="1" ht="27.75" customHeight="1">
      <c r="A15" s="187" t="s">
        <v>137</v>
      </c>
      <c r="B15" s="242">
        <f>'19'!D8/'19'!D6*100</f>
        <v>33.49199940500223</v>
      </c>
      <c r="C15" s="100">
        <v>23.5</v>
      </c>
      <c r="D15" s="100">
        <v>28.2</v>
      </c>
      <c r="E15" s="100">
        <v>28.5</v>
      </c>
      <c r="F15" s="100">
        <v>31.4</v>
      </c>
      <c r="G15" s="100">
        <v>38.4</v>
      </c>
      <c r="H15" s="100">
        <v>43.5</v>
      </c>
      <c r="I15" s="100">
        <v>36.8</v>
      </c>
      <c r="J15" s="100">
        <v>37.06771588320563</v>
      </c>
      <c r="K15" s="100">
        <v>36.768200475264635</v>
      </c>
      <c r="L15" s="100">
        <v>38.58600945979587</v>
      </c>
    </row>
    <row r="16" spans="1:12" s="28" customFormat="1" ht="30" customHeight="1">
      <c r="A16" s="182" t="s">
        <v>470</v>
      </c>
      <c r="B16" s="240">
        <f>'19'!D11/'19'!D9*100</f>
        <v>39.08659115820241</v>
      </c>
      <c r="C16" s="99">
        <v>34.7</v>
      </c>
      <c r="D16" s="99">
        <v>36.4</v>
      </c>
      <c r="E16" s="99">
        <v>33.4</v>
      </c>
      <c r="F16" s="99">
        <v>36.5</v>
      </c>
      <c r="G16" s="99">
        <v>39.6</v>
      </c>
      <c r="H16" s="99">
        <v>40.5</v>
      </c>
      <c r="I16" s="99">
        <v>40.1</v>
      </c>
      <c r="J16" s="99">
        <v>44.9438202247191</v>
      </c>
      <c r="K16" s="99">
        <v>41.717376605814735</v>
      </c>
      <c r="L16" s="99">
        <v>41.869300911854104</v>
      </c>
    </row>
    <row r="17" spans="1:12" s="26" customFormat="1" ht="38.25" customHeight="1">
      <c r="A17" s="182" t="s">
        <v>471</v>
      </c>
      <c r="B17" s="240">
        <f>'19'!D44/'19'!D42*100</f>
        <v>59.03177903177903</v>
      </c>
      <c r="C17" s="101">
        <v>58.2</v>
      </c>
      <c r="D17" s="101">
        <v>59.9</v>
      </c>
      <c r="E17" s="101">
        <v>57.2</v>
      </c>
      <c r="F17" s="101">
        <v>57.7</v>
      </c>
      <c r="G17" s="101">
        <v>58.1</v>
      </c>
      <c r="H17" s="245">
        <v>61</v>
      </c>
      <c r="I17" s="245">
        <v>59.6</v>
      </c>
      <c r="J17" s="245">
        <v>59.831932773109244</v>
      </c>
      <c r="K17" s="245">
        <v>58.25892857142857</v>
      </c>
      <c r="L17" s="245">
        <v>60.46221111805122</v>
      </c>
    </row>
    <row r="18" spans="1:12" s="26" customFormat="1" ht="38.25" customHeight="1">
      <c r="A18" s="182" t="s">
        <v>472</v>
      </c>
      <c r="B18" s="240">
        <f>'19(續1)'!D35/'19(續1)'!D33*100</f>
        <v>0.5998714561165465</v>
      </c>
      <c r="C18" s="99">
        <v>0.9</v>
      </c>
      <c r="D18" s="99">
        <v>0.8</v>
      </c>
      <c r="E18" s="99">
        <v>0.5</v>
      </c>
      <c r="F18" s="99">
        <v>0.6</v>
      </c>
      <c r="G18" s="99">
        <v>0</v>
      </c>
      <c r="H18" s="244">
        <v>0</v>
      </c>
      <c r="I18" s="244">
        <v>0.4</v>
      </c>
      <c r="J18" s="244">
        <v>0.4611837048424289</v>
      </c>
      <c r="K18" s="244">
        <v>0.3629764065335753</v>
      </c>
      <c r="L18" s="244">
        <v>0.6550218340611353</v>
      </c>
    </row>
    <row r="19" spans="1:12" s="26" customFormat="1" ht="38.25" customHeight="1">
      <c r="A19" s="182" t="s">
        <v>473</v>
      </c>
      <c r="B19" s="240">
        <f>'19(續2)'!D26/'19(續2)'!D24*100</f>
        <v>21.17852975495916</v>
      </c>
      <c r="C19" s="99">
        <v>14.1</v>
      </c>
      <c r="D19" s="99">
        <v>29.1</v>
      </c>
      <c r="E19" s="99">
        <v>23.1</v>
      </c>
      <c r="F19" s="99">
        <v>25.6</v>
      </c>
      <c r="G19" s="99">
        <v>20.7</v>
      </c>
      <c r="H19" s="244">
        <v>28.4</v>
      </c>
      <c r="I19" s="244">
        <v>23.9</v>
      </c>
      <c r="J19" s="244">
        <v>23.64864864864865</v>
      </c>
      <c r="K19" s="244">
        <v>23.357664233576642</v>
      </c>
      <c r="L19" s="244">
        <v>18.64406779661017</v>
      </c>
    </row>
    <row r="20" spans="1:12" s="26" customFormat="1" ht="30.75" customHeight="1">
      <c r="A20" s="182" t="s">
        <v>474</v>
      </c>
      <c r="B20" s="240">
        <f>'19(續完)'!D17/'19(續完)'!D15*100</f>
        <v>3.2846715328467155</v>
      </c>
      <c r="C20" s="99">
        <v>0</v>
      </c>
      <c r="D20" s="99">
        <v>0</v>
      </c>
      <c r="E20" s="99">
        <v>0</v>
      </c>
      <c r="F20" s="99">
        <v>0</v>
      </c>
      <c r="G20" s="99">
        <v>3</v>
      </c>
      <c r="H20" s="99">
        <v>4.3</v>
      </c>
      <c r="I20" s="244">
        <v>3</v>
      </c>
      <c r="J20" s="244">
        <v>1.2195121951219512</v>
      </c>
      <c r="K20" s="244">
        <v>4.201680672268908</v>
      </c>
      <c r="L20" s="244">
        <v>4.545454545454546</v>
      </c>
    </row>
    <row r="21" spans="1:12" s="26" customFormat="1" ht="14.25">
      <c r="A21" s="190"/>
      <c r="B21" s="240"/>
      <c r="C21" s="8"/>
      <c r="D21" s="8"/>
      <c r="E21" s="8"/>
      <c r="F21" s="8"/>
      <c r="G21" s="8"/>
      <c r="H21" s="183"/>
      <c r="I21" s="183"/>
      <c r="J21" s="183"/>
      <c r="K21" s="183"/>
      <c r="L21" s="244"/>
    </row>
    <row r="22" spans="1:21" s="193" customFormat="1" ht="39.75" customHeight="1">
      <c r="A22" s="191" t="s">
        <v>650</v>
      </c>
      <c r="B22" s="243">
        <f>'表20'!D9/'表20'!D7*100</f>
        <v>30.88235294117647</v>
      </c>
      <c r="C22" s="195">
        <v>0</v>
      </c>
      <c r="D22" s="195">
        <v>0</v>
      </c>
      <c r="E22" s="195">
        <v>0</v>
      </c>
      <c r="F22" s="195">
        <v>0</v>
      </c>
      <c r="G22" s="195">
        <v>0</v>
      </c>
      <c r="H22" s="195">
        <v>0</v>
      </c>
      <c r="I22" s="195">
        <v>19.6</v>
      </c>
      <c r="J22" s="196">
        <v>39.285714285714285</v>
      </c>
      <c r="K22" s="196">
        <v>31.11111111111111</v>
      </c>
      <c r="L22" s="196">
        <v>34</v>
      </c>
      <c r="M22" s="197"/>
      <c r="N22" s="197"/>
      <c r="O22" s="197"/>
      <c r="P22" s="197"/>
      <c r="Q22" s="197"/>
      <c r="R22" s="197"/>
      <c r="S22" s="197"/>
      <c r="T22" s="197"/>
      <c r="U22" s="197"/>
    </row>
    <row r="36" spans="1:12" ht="15.75">
      <c r="A36" s="467" t="str">
        <f>"-"&amp;Sheet1!D6&amp;"-"</f>
        <v>-54-</v>
      </c>
      <c r="B36" s="467"/>
      <c r="C36" s="467"/>
      <c r="D36" s="467"/>
      <c r="E36" s="467"/>
      <c r="F36" s="467" t="str">
        <f>"-"&amp;Sheet1!E6&amp;"-"</f>
        <v>-55-</v>
      </c>
      <c r="G36" s="467"/>
      <c r="H36" s="467"/>
      <c r="I36" s="467"/>
      <c r="J36" s="467"/>
      <c r="K36" s="467"/>
      <c r="L36" s="467"/>
    </row>
    <row r="69" spans="1:5" ht="15.75">
      <c r="A69" s="52"/>
      <c r="B69" s="52"/>
      <c r="C69" s="52"/>
      <c r="D69" s="52"/>
      <c r="E69" s="52"/>
    </row>
  </sheetData>
  <sheetProtection/>
  <mergeCells count="6">
    <mergeCell ref="A36:E36"/>
    <mergeCell ref="F36:L36"/>
    <mergeCell ref="A1:E1"/>
    <mergeCell ref="F1:L1"/>
    <mergeCell ref="A2:D2"/>
    <mergeCell ref="G2:K2"/>
  </mergeCells>
  <printOptions/>
  <pageMargins left="0.7086614173228347" right="0.7086614173228347" top="0.7480314960629921" bottom="0.7480314960629921" header="0.31496062992125984" footer="0.31496062992125984"/>
  <pageSetup fitToWidth="2" horizontalDpi="600" verticalDpi="600" orientation="portrait" pageOrder="overThenDown" paperSize="8" scale="140" r:id="rId1"/>
  <colBreaks count="1" manualBreakCount="1">
    <brk id="5" max="65535" man="1"/>
  </colBreaks>
</worksheet>
</file>

<file path=xl/worksheets/sheet9.xml><?xml version="1.0" encoding="utf-8"?>
<worksheet xmlns="http://schemas.openxmlformats.org/spreadsheetml/2006/main" xmlns:r="http://schemas.openxmlformats.org/officeDocument/2006/relationships">
  <dimension ref="A1:M33"/>
  <sheetViews>
    <sheetView view="pageBreakPreview" zoomScale="60" zoomScaleNormal="85" zoomScalePageLayoutView="60" workbookViewId="0" topLeftCell="A1">
      <selection activeCell="A1" sqref="A1:E1"/>
    </sheetView>
  </sheetViews>
  <sheetFormatPr defaultColWidth="9.00390625" defaultRowHeight="16.5"/>
  <cols>
    <col min="1" max="1" width="40.875" style="50" customWidth="1"/>
    <col min="2" max="5" width="11.125" style="50" customWidth="1"/>
    <col min="6" max="12" width="12.125" style="50" customWidth="1"/>
    <col min="13" max="16384" width="9.00390625" style="50" customWidth="1"/>
  </cols>
  <sheetData>
    <row r="1" spans="1:12" s="51" customFormat="1" ht="21.75" customHeight="1">
      <c r="A1" s="470" t="s">
        <v>323</v>
      </c>
      <c r="B1" s="470"/>
      <c r="C1" s="470"/>
      <c r="D1" s="470"/>
      <c r="E1" s="470"/>
      <c r="F1" s="470" t="s">
        <v>307</v>
      </c>
      <c r="G1" s="470"/>
      <c r="H1" s="470"/>
      <c r="I1" s="470"/>
      <c r="J1" s="470"/>
      <c r="K1" s="470"/>
      <c r="L1" s="470"/>
    </row>
    <row r="2" spans="1:12" s="47" customFormat="1" ht="15" customHeight="1">
      <c r="A2" s="473" t="s">
        <v>556</v>
      </c>
      <c r="B2" s="471"/>
      <c r="C2" s="471"/>
      <c r="D2" s="471"/>
      <c r="E2" s="3" t="s">
        <v>136</v>
      </c>
      <c r="F2" s="13"/>
      <c r="G2" s="472" t="s">
        <v>557</v>
      </c>
      <c r="H2" s="472"/>
      <c r="I2" s="472"/>
      <c r="J2" s="472"/>
      <c r="K2" s="472"/>
      <c r="L2" s="44" t="s">
        <v>111</v>
      </c>
    </row>
    <row r="3" spans="1:12" s="26" customFormat="1" ht="32.25" customHeight="1">
      <c r="A3" s="73" t="s">
        <v>146</v>
      </c>
      <c r="B3" s="84" t="s">
        <v>214</v>
      </c>
      <c r="C3" s="84" t="s">
        <v>564</v>
      </c>
      <c r="D3" s="84" t="s">
        <v>565</v>
      </c>
      <c r="E3" s="84" t="s">
        <v>566</v>
      </c>
      <c r="F3" s="84" t="s">
        <v>567</v>
      </c>
      <c r="G3" s="84" t="s">
        <v>568</v>
      </c>
      <c r="H3" s="84" t="s">
        <v>569</v>
      </c>
      <c r="I3" s="84" t="s">
        <v>570</v>
      </c>
      <c r="J3" s="84" t="s">
        <v>573</v>
      </c>
      <c r="K3" s="84" t="s">
        <v>572</v>
      </c>
      <c r="L3" s="105" t="s">
        <v>571</v>
      </c>
    </row>
    <row r="4" spans="1:12" s="26" customFormat="1" ht="14.25">
      <c r="A4" s="120" t="s">
        <v>312</v>
      </c>
      <c r="B4" s="260">
        <v>34.16406522218351</v>
      </c>
      <c r="C4" s="259">
        <v>35.15504389597482</v>
      </c>
      <c r="D4" s="259">
        <v>34.10753047253298</v>
      </c>
      <c r="E4" s="259">
        <v>33.90927573062262</v>
      </c>
      <c r="F4" s="259">
        <v>33.06206415620642</v>
      </c>
      <c r="G4" s="259">
        <v>32.993660951461</v>
      </c>
      <c r="H4" s="259">
        <v>32.387533370584215</v>
      </c>
      <c r="I4" s="259">
        <v>33.7213455419183</v>
      </c>
      <c r="J4" s="259">
        <v>35.1823886360502</v>
      </c>
      <c r="K4" s="259">
        <v>34.04218051831993</v>
      </c>
      <c r="L4" s="259">
        <v>33</v>
      </c>
    </row>
    <row r="5" spans="1:12" s="26" customFormat="1" ht="38.25" customHeight="1">
      <c r="A5" s="111" t="s">
        <v>178</v>
      </c>
      <c r="B5" s="363">
        <f>('17'!D8*'17'!G8+'17(續1)'!D5*'17(續1)'!G5+'17(續完)'!D5*'17(續完)'!G5)/'17'!D5</f>
        <v>29.88645342168982</v>
      </c>
      <c r="C5" s="198">
        <v>29</v>
      </c>
      <c r="D5" s="198">
        <v>30</v>
      </c>
      <c r="E5" s="198">
        <v>30</v>
      </c>
      <c r="F5" s="198">
        <v>30</v>
      </c>
      <c r="G5" s="198">
        <v>30</v>
      </c>
      <c r="H5" s="198">
        <v>30</v>
      </c>
      <c r="I5" s="198">
        <v>30</v>
      </c>
      <c r="J5" s="198">
        <v>30</v>
      </c>
      <c r="K5" s="198">
        <v>30</v>
      </c>
      <c r="L5" s="198">
        <v>30</v>
      </c>
    </row>
    <row r="6" spans="1:12" s="26" customFormat="1" ht="16.5" customHeight="1">
      <c r="A6" s="90" t="s">
        <v>459</v>
      </c>
      <c r="B6" s="210">
        <f>'17'!G8</f>
        <v>29.844862155388473</v>
      </c>
      <c r="C6" s="199">
        <v>29</v>
      </c>
      <c r="D6" s="199">
        <v>30</v>
      </c>
      <c r="E6" s="199">
        <v>30</v>
      </c>
      <c r="F6" s="199">
        <v>30</v>
      </c>
      <c r="G6" s="199">
        <v>30</v>
      </c>
      <c r="H6" s="199">
        <v>30</v>
      </c>
      <c r="I6" s="199">
        <v>30</v>
      </c>
      <c r="J6" s="199">
        <v>29</v>
      </c>
      <c r="K6" s="199">
        <v>30</v>
      </c>
      <c r="L6" s="200">
        <v>30</v>
      </c>
    </row>
    <row r="7" spans="1:12" s="26" customFormat="1" ht="16.5" customHeight="1">
      <c r="A7" s="90" t="s">
        <v>460</v>
      </c>
      <c r="B7" s="210">
        <f>'17(續1)'!G5</f>
        <v>29.948986626223633</v>
      </c>
      <c r="C7" s="199">
        <v>29</v>
      </c>
      <c r="D7" s="199">
        <v>30</v>
      </c>
      <c r="E7" s="199">
        <v>30</v>
      </c>
      <c r="F7" s="199">
        <v>30</v>
      </c>
      <c r="G7" s="199">
        <v>30</v>
      </c>
      <c r="H7" s="199">
        <v>30</v>
      </c>
      <c r="I7" s="199">
        <v>30</v>
      </c>
      <c r="J7" s="199">
        <v>30</v>
      </c>
      <c r="K7" s="199">
        <v>30</v>
      </c>
      <c r="L7" s="200">
        <v>30</v>
      </c>
    </row>
    <row r="8" spans="1:12" s="26" customFormat="1" ht="16.5" customHeight="1">
      <c r="A8" s="87" t="s">
        <v>461</v>
      </c>
      <c r="B8" s="210">
        <f>'17(續完)'!G5</f>
        <v>29.976344086021506</v>
      </c>
      <c r="C8" s="199">
        <v>30</v>
      </c>
      <c r="D8" s="199">
        <v>31</v>
      </c>
      <c r="E8" s="199">
        <v>30</v>
      </c>
      <c r="F8" s="199">
        <v>29</v>
      </c>
      <c r="G8" s="199">
        <v>29</v>
      </c>
      <c r="H8" s="199">
        <v>30</v>
      </c>
      <c r="I8" s="199">
        <v>30</v>
      </c>
      <c r="J8" s="199">
        <v>30</v>
      </c>
      <c r="K8" s="199">
        <v>30</v>
      </c>
      <c r="L8" s="200">
        <v>31</v>
      </c>
    </row>
    <row r="9" spans="1:12" s="26" customFormat="1" ht="38.25" customHeight="1">
      <c r="A9" s="111" t="s">
        <v>179</v>
      </c>
      <c r="B9" s="257">
        <f>'18'!G5</f>
        <v>28.6403182636745</v>
      </c>
      <c r="C9" s="198">
        <v>29</v>
      </c>
      <c r="D9" s="198">
        <v>28</v>
      </c>
      <c r="E9" s="198">
        <v>27</v>
      </c>
      <c r="F9" s="198">
        <v>28</v>
      </c>
      <c r="G9" s="198">
        <v>29</v>
      </c>
      <c r="H9" s="198">
        <v>28</v>
      </c>
      <c r="I9" s="198">
        <v>29</v>
      </c>
      <c r="J9" s="198">
        <v>31</v>
      </c>
      <c r="K9" s="198">
        <v>29</v>
      </c>
      <c r="L9" s="198">
        <v>29</v>
      </c>
    </row>
    <row r="10" spans="1:12" s="26" customFormat="1" ht="38.25" customHeight="1">
      <c r="A10" s="181" t="s">
        <v>339</v>
      </c>
      <c r="B10" s="258">
        <f>'18'!G8</f>
        <v>29.42105263157895</v>
      </c>
      <c r="C10" s="199">
        <v>29</v>
      </c>
      <c r="D10" s="199">
        <v>32</v>
      </c>
      <c r="E10" s="199" t="s">
        <v>338</v>
      </c>
      <c r="F10" s="199" t="s">
        <v>338</v>
      </c>
      <c r="G10" s="199" t="s">
        <v>338</v>
      </c>
      <c r="H10" s="199" t="s">
        <v>338</v>
      </c>
      <c r="I10" s="199" t="s">
        <v>338</v>
      </c>
      <c r="J10" s="199" t="s">
        <v>338</v>
      </c>
      <c r="K10" s="199" t="s">
        <v>338</v>
      </c>
      <c r="L10" s="199">
        <v>0</v>
      </c>
    </row>
    <row r="11" spans="1:12" s="26" customFormat="1" ht="38.25" customHeight="1">
      <c r="A11" s="182" t="s">
        <v>340</v>
      </c>
      <c r="B11" s="258">
        <f>'18'!G17</f>
        <v>30</v>
      </c>
      <c r="C11" s="199">
        <v>32</v>
      </c>
      <c r="D11" s="199">
        <v>28</v>
      </c>
      <c r="E11" s="199" t="s">
        <v>338</v>
      </c>
      <c r="F11" s="199" t="s">
        <v>338</v>
      </c>
      <c r="G11" s="199" t="s">
        <v>338</v>
      </c>
      <c r="H11" s="199" t="s">
        <v>338</v>
      </c>
      <c r="I11" s="199" t="s">
        <v>338</v>
      </c>
      <c r="J11" s="199" t="s">
        <v>338</v>
      </c>
      <c r="K11" s="199" t="s">
        <v>338</v>
      </c>
      <c r="L11" s="199">
        <v>0</v>
      </c>
    </row>
    <row r="12" spans="1:12" s="26" customFormat="1" ht="16.5" customHeight="1">
      <c r="A12" s="182" t="s">
        <v>341</v>
      </c>
      <c r="B12" s="210">
        <f>'18'!G26</f>
        <v>30.10727616462262</v>
      </c>
      <c r="C12" s="199">
        <v>30</v>
      </c>
      <c r="D12" s="199">
        <v>31</v>
      </c>
      <c r="E12" s="199">
        <v>31</v>
      </c>
      <c r="F12" s="199">
        <v>30</v>
      </c>
      <c r="G12" s="199">
        <v>30</v>
      </c>
      <c r="H12" s="199">
        <v>30</v>
      </c>
      <c r="I12" s="199">
        <v>30</v>
      </c>
      <c r="J12" s="199">
        <v>30</v>
      </c>
      <c r="K12" s="199">
        <v>30</v>
      </c>
      <c r="L12" s="199">
        <v>30</v>
      </c>
    </row>
    <row r="13" spans="1:12" s="26" customFormat="1" ht="16.5" customHeight="1">
      <c r="A13" s="90" t="s">
        <v>449</v>
      </c>
      <c r="B13" s="210">
        <f>'18(續1)'!G29</f>
        <v>37</v>
      </c>
      <c r="C13" s="199" t="s">
        <v>338</v>
      </c>
      <c r="D13" s="199">
        <v>37</v>
      </c>
      <c r="E13" s="199" t="s">
        <v>338</v>
      </c>
      <c r="F13" s="199" t="s">
        <v>338</v>
      </c>
      <c r="G13" s="199" t="s">
        <v>338</v>
      </c>
      <c r="H13" s="199" t="s">
        <v>338</v>
      </c>
      <c r="I13" s="199" t="s">
        <v>338</v>
      </c>
      <c r="J13" s="199" t="s">
        <v>338</v>
      </c>
      <c r="K13" s="199" t="s">
        <v>338</v>
      </c>
      <c r="L13" s="199">
        <v>0</v>
      </c>
    </row>
    <row r="14" spans="1:12" s="26" customFormat="1" ht="16.5" customHeight="1">
      <c r="A14" s="90" t="s">
        <v>450</v>
      </c>
      <c r="B14" s="210">
        <f>'18(續1)'!G35</f>
        <v>29.78665624694735</v>
      </c>
      <c r="C14" s="199">
        <v>29</v>
      </c>
      <c r="D14" s="199">
        <v>30</v>
      </c>
      <c r="E14" s="199">
        <v>30</v>
      </c>
      <c r="F14" s="199">
        <v>30</v>
      </c>
      <c r="G14" s="199">
        <v>30</v>
      </c>
      <c r="H14" s="199">
        <v>30</v>
      </c>
      <c r="I14" s="199">
        <v>30</v>
      </c>
      <c r="J14" s="199">
        <v>30</v>
      </c>
      <c r="K14" s="199">
        <v>30</v>
      </c>
      <c r="L14" s="199">
        <v>30</v>
      </c>
    </row>
    <row r="15" spans="1:12" s="26" customFormat="1" ht="38.25" customHeight="1">
      <c r="A15" s="89" t="s">
        <v>458</v>
      </c>
      <c r="B15" s="210">
        <f>'18(續2)'!G26</f>
        <v>28.958333333333332</v>
      </c>
      <c r="C15" s="199">
        <v>26</v>
      </c>
      <c r="D15" s="199">
        <v>27</v>
      </c>
      <c r="E15" s="199" t="s">
        <v>338</v>
      </c>
      <c r="F15" s="199" t="s">
        <v>338</v>
      </c>
      <c r="G15" s="199">
        <v>36</v>
      </c>
      <c r="H15" s="199" t="s">
        <v>338</v>
      </c>
      <c r="I15" s="199">
        <v>28</v>
      </c>
      <c r="J15" s="199">
        <v>29</v>
      </c>
      <c r="K15" s="199">
        <v>29</v>
      </c>
      <c r="L15" s="199">
        <v>31</v>
      </c>
    </row>
    <row r="16" spans="1:12" s="26" customFormat="1" ht="38.25" customHeight="1">
      <c r="A16" s="89" t="s">
        <v>457</v>
      </c>
      <c r="B16" s="210">
        <f>'18(續3)'!G14</f>
        <v>28.217754172989377</v>
      </c>
      <c r="C16" s="199">
        <v>29</v>
      </c>
      <c r="D16" s="199">
        <v>28</v>
      </c>
      <c r="E16" s="199">
        <v>29</v>
      </c>
      <c r="F16" s="199">
        <v>29</v>
      </c>
      <c r="G16" s="199">
        <v>29</v>
      </c>
      <c r="H16" s="199">
        <v>28</v>
      </c>
      <c r="I16" s="199">
        <v>28</v>
      </c>
      <c r="J16" s="199">
        <v>28</v>
      </c>
      <c r="K16" s="199">
        <v>28</v>
      </c>
      <c r="L16" s="199">
        <v>28</v>
      </c>
    </row>
    <row r="17" spans="1:12" s="26" customFormat="1" ht="16.5" customHeight="1">
      <c r="A17" s="90" t="s">
        <v>456</v>
      </c>
      <c r="B17" s="210">
        <f>'18(續4)'!G5</f>
        <v>24.97041185289708</v>
      </c>
      <c r="C17" s="183">
        <v>23</v>
      </c>
      <c r="D17" s="183">
        <v>22</v>
      </c>
      <c r="E17" s="183">
        <v>22</v>
      </c>
      <c r="F17" s="183">
        <v>25</v>
      </c>
      <c r="G17" s="183">
        <v>27</v>
      </c>
      <c r="H17" s="183">
        <v>24</v>
      </c>
      <c r="I17" s="183">
        <v>27</v>
      </c>
      <c r="J17" s="183">
        <v>29</v>
      </c>
      <c r="K17" s="183">
        <v>25</v>
      </c>
      <c r="L17" s="183">
        <v>24</v>
      </c>
    </row>
    <row r="18" spans="1:12" s="26" customFormat="1" ht="38.25" customHeight="1">
      <c r="A18" s="272" t="s">
        <v>509</v>
      </c>
      <c r="B18" s="210">
        <f>'18(續4)'!G38</f>
        <v>28.954545454545453</v>
      </c>
      <c r="C18" s="199">
        <v>28</v>
      </c>
      <c r="D18" s="199">
        <v>28</v>
      </c>
      <c r="E18" s="199">
        <v>29</v>
      </c>
      <c r="F18" s="199">
        <v>28</v>
      </c>
      <c r="G18" s="199">
        <v>29</v>
      </c>
      <c r="H18" s="199">
        <v>29</v>
      </c>
      <c r="I18" s="199" t="s">
        <v>338</v>
      </c>
      <c r="J18" s="199">
        <v>29</v>
      </c>
      <c r="K18" s="199">
        <v>30</v>
      </c>
      <c r="L18" s="199">
        <v>30</v>
      </c>
    </row>
    <row r="19" spans="1:12" s="26" customFormat="1" ht="27.75" customHeight="1">
      <c r="A19" s="89" t="s">
        <v>632</v>
      </c>
      <c r="B19" s="210">
        <f>'18(續5)'!G26</f>
        <v>40.451298701298704</v>
      </c>
      <c r="C19" s="199" t="s">
        <v>338</v>
      </c>
      <c r="D19" s="199">
        <v>39</v>
      </c>
      <c r="E19" s="199" t="s">
        <v>338</v>
      </c>
      <c r="F19" s="199" t="s">
        <v>338</v>
      </c>
      <c r="G19" s="200">
        <v>42</v>
      </c>
      <c r="H19" s="199">
        <v>41</v>
      </c>
      <c r="I19" s="199">
        <v>44</v>
      </c>
      <c r="J19" s="199" t="s">
        <v>338</v>
      </c>
      <c r="K19" s="199">
        <v>43</v>
      </c>
      <c r="L19" s="199">
        <v>43</v>
      </c>
    </row>
    <row r="20" spans="1:12" s="26" customFormat="1" ht="16.5" customHeight="1">
      <c r="A20" s="90" t="s">
        <v>451</v>
      </c>
      <c r="B20" s="210">
        <f>'18(續6)'!G5</f>
        <v>31.03061224489796</v>
      </c>
      <c r="C20" s="199">
        <v>31</v>
      </c>
      <c r="D20" s="199" t="s">
        <v>338</v>
      </c>
      <c r="E20" s="200">
        <v>31</v>
      </c>
      <c r="F20" s="200">
        <v>34</v>
      </c>
      <c r="G20" s="199">
        <v>30</v>
      </c>
      <c r="H20" s="199">
        <v>31</v>
      </c>
      <c r="I20" s="199">
        <v>30</v>
      </c>
      <c r="J20" s="199">
        <v>29</v>
      </c>
      <c r="K20" s="199">
        <v>33</v>
      </c>
      <c r="L20" s="199">
        <v>31</v>
      </c>
    </row>
    <row r="21" spans="1:12" s="26" customFormat="1" ht="16.5" customHeight="1">
      <c r="A21" s="184" t="s">
        <v>452</v>
      </c>
      <c r="B21" s="210">
        <f>'18(續6)'!G35</f>
        <v>30.309340188517567</v>
      </c>
      <c r="C21" s="200">
        <v>29</v>
      </c>
      <c r="D21" s="200">
        <v>34</v>
      </c>
      <c r="E21" s="200">
        <v>30</v>
      </c>
      <c r="F21" s="200">
        <v>30</v>
      </c>
      <c r="G21" s="200">
        <v>32</v>
      </c>
      <c r="H21" s="200">
        <v>30</v>
      </c>
      <c r="I21" s="199">
        <v>33</v>
      </c>
      <c r="J21" s="199">
        <v>29</v>
      </c>
      <c r="K21" s="199">
        <v>30</v>
      </c>
      <c r="L21" s="199">
        <v>30</v>
      </c>
    </row>
    <row r="22" spans="1:12" s="26" customFormat="1" ht="16.5" customHeight="1">
      <c r="A22" s="90" t="s">
        <v>453</v>
      </c>
      <c r="B22" s="210">
        <f>'18(續7)'!G26</f>
        <v>31.230916946711474</v>
      </c>
      <c r="C22" s="200">
        <v>28</v>
      </c>
      <c r="D22" s="200">
        <v>33</v>
      </c>
      <c r="E22" s="199">
        <v>32</v>
      </c>
      <c r="F22" s="200">
        <v>31</v>
      </c>
      <c r="G22" s="199">
        <v>31</v>
      </c>
      <c r="H22" s="199">
        <v>31</v>
      </c>
      <c r="I22" s="199">
        <v>30</v>
      </c>
      <c r="J22" s="199">
        <v>31</v>
      </c>
      <c r="K22" s="199">
        <v>31</v>
      </c>
      <c r="L22" s="199">
        <v>31</v>
      </c>
    </row>
    <row r="23" spans="1:12" s="26" customFormat="1" ht="42" customHeight="1">
      <c r="A23" s="182" t="s">
        <v>454</v>
      </c>
      <c r="B23" s="210">
        <f>'18(續8)'!G17</f>
        <v>32.00409836065574</v>
      </c>
      <c r="C23" s="200">
        <v>31</v>
      </c>
      <c r="D23" s="200">
        <v>30</v>
      </c>
      <c r="E23" s="200">
        <v>38</v>
      </c>
      <c r="F23" s="199">
        <v>32</v>
      </c>
      <c r="G23" s="199">
        <v>31</v>
      </c>
      <c r="H23" s="199">
        <v>31</v>
      </c>
      <c r="I23" s="199">
        <v>36</v>
      </c>
      <c r="J23" s="199" t="s">
        <v>338</v>
      </c>
      <c r="K23" s="199">
        <v>30</v>
      </c>
      <c r="L23" s="199">
        <v>33</v>
      </c>
    </row>
    <row r="24" spans="1:12" s="26" customFormat="1" ht="16.5" customHeight="1">
      <c r="A24" s="186" t="s">
        <v>455</v>
      </c>
      <c r="B24" s="210">
        <f>'18(續9)'!G5</f>
        <v>29.710843373493976</v>
      </c>
      <c r="C24" s="200" t="s">
        <v>338</v>
      </c>
      <c r="D24" s="200">
        <v>31</v>
      </c>
      <c r="E24" s="200">
        <v>27</v>
      </c>
      <c r="F24" s="200">
        <v>29</v>
      </c>
      <c r="G24" s="199" t="s">
        <v>338</v>
      </c>
      <c r="H24" s="199">
        <v>30</v>
      </c>
      <c r="I24" s="199" t="s">
        <v>338</v>
      </c>
      <c r="J24" s="199">
        <v>33</v>
      </c>
      <c r="K24" s="199">
        <v>29</v>
      </c>
      <c r="L24" s="199">
        <v>30</v>
      </c>
    </row>
    <row r="25" spans="1:13" ht="15" customHeight="1">
      <c r="A25" s="476" t="s">
        <v>345</v>
      </c>
      <c r="B25" s="476"/>
      <c r="C25" s="476"/>
      <c r="D25" s="476"/>
      <c r="E25" s="476"/>
      <c r="F25" s="477" t="s">
        <v>346</v>
      </c>
      <c r="G25" s="477"/>
      <c r="H25" s="477"/>
      <c r="I25" s="477"/>
      <c r="J25" s="477"/>
      <c r="K25" s="477"/>
      <c r="L25" s="477"/>
      <c r="M25" s="7"/>
    </row>
    <row r="27" spans="1:12" ht="16.5">
      <c r="A27" s="402"/>
      <c r="B27" s="402"/>
      <c r="C27" s="402"/>
      <c r="D27" s="402"/>
      <c r="E27" s="402"/>
      <c r="F27" s="402"/>
      <c r="G27" s="402"/>
      <c r="H27" s="402"/>
      <c r="I27" s="402"/>
      <c r="J27" s="402"/>
      <c r="K27" s="402"/>
      <c r="L27" s="402"/>
    </row>
    <row r="33" spans="1:12" ht="15.75">
      <c r="A33" s="467" t="str">
        <f>"-"&amp;Sheet1!B7&amp;"-"</f>
        <v>-56-</v>
      </c>
      <c r="B33" s="467"/>
      <c r="C33" s="467"/>
      <c r="D33" s="467"/>
      <c r="E33" s="467"/>
      <c r="F33" s="467" t="str">
        <f>"-"&amp;Sheet1!C7&amp;"-"</f>
        <v>-57-</v>
      </c>
      <c r="G33" s="467"/>
      <c r="H33" s="467"/>
      <c r="I33" s="467"/>
      <c r="J33" s="467"/>
      <c r="K33" s="467"/>
      <c r="L33" s="467"/>
    </row>
  </sheetData>
  <sheetProtection/>
  <mergeCells count="10">
    <mergeCell ref="A33:E33"/>
    <mergeCell ref="F33:L33"/>
    <mergeCell ref="A27:E27"/>
    <mergeCell ref="F27:L27"/>
    <mergeCell ref="F1:L1"/>
    <mergeCell ref="A1:E1"/>
    <mergeCell ref="A2:D2"/>
    <mergeCell ref="G2:K2"/>
    <mergeCell ref="A25:E25"/>
    <mergeCell ref="F25:L25"/>
  </mergeCells>
  <printOptions/>
  <pageMargins left="0.7086614173228347" right="0.7086614173228347" top="0.7480314960629921" bottom="0.7480314960629921" header="0.31496062992125984" footer="0.31496062992125984"/>
  <pageSetup fitToWidth="2" horizontalDpi="600" verticalDpi="600" orientation="portrait" pageOrder="overThenDown" paperSize="8" scale="150" r:id="rId1"/>
  <colBreaks count="1" manualBreakCount="1">
    <brk id="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Valued Acer Customer</cp:lastModifiedBy>
  <cp:lastPrinted>2014-06-10T08:12:00Z</cp:lastPrinted>
  <dcterms:created xsi:type="dcterms:W3CDTF">1997-01-14T01:50:29Z</dcterms:created>
  <dcterms:modified xsi:type="dcterms:W3CDTF">2014-06-10T08:12:04Z</dcterms:modified>
  <cp:category/>
  <cp:version/>
  <cp:contentType/>
  <cp:contentStatus/>
</cp:coreProperties>
</file>